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CLLD 2021-2027\SCLLD 2021+\Programové rámce\PR IROP\ŽoZ PR IROP\"/>
    </mc:Choice>
  </mc:AlternateContent>
  <xr:revisionPtr revIDLastSave="0" documentId="13_ncr:1_{6785D7DF-E5C5-4E5F-BF1C-B3D88655DFF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Kontrolní tab. - MRR" sheetId="2" r:id="rId1"/>
    <sheet name="Kontrolní tab. - PR" sheetId="4" r:id="rId2"/>
  </sheets>
  <definedNames>
    <definedName name="_xlnm.Print_Area" localSheetId="0">'Kontrolní tab. - MRR'!$C$1:$AA$52</definedName>
    <definedName name="_xlnm.Print_Area" localSheetId="1">'Kontrolní tab. - PR'!$C$1:$AA$52</definedName>
  </definedNames>
  <calcPr calcId="181029"/>
</workbook>
</file>

<file path=xl/calcChain.xml><?xml version="1.0" encoding="utf-8"?>
<calcChain xmlns="http://schemas.openxmlformats.org/spreadsheetml/2006/main">
  <c r="C55" i="4" l="1"/>
  <c r="C56" i="4"/>
  <c r="C57" i="4"/>
  <c r="C58" i="4"/>
  <c r="C54" i="4"/>
  <c r="C53" i="4"/>
  <c r="C52" i="4"/>
  <c r="S47" i="4"/>
  <c r="D22" i="4" s="1"/>
  <c r="Q47" i="4"/>
  <c r="O21" i="4" s="1"/>
  <c r="O47" i="4"/>
  <c r="O20" i="4" s="1"/>
  <c r="T46" i="4"/>
  <c r="R46" i="4"/>
  <c r="P46" i="4"/>
  <c r="T45" i="4"/>
  <c r="R45" i="4"/>
  <c r="P45" i="4"/>
  <c r="T44" i="4"/>
  <c r="R44" i="4"/>
  <c r="P44" i="4"/>
  <c r="T43" i="4"/>
  <c r="R43" i="4"/>
  <c r="P43" i="4"/>
  <c r="T42" i="4"/>
  <c r="R42" i="4"/>
  <c r="P42" i="4"/>
  <c r="T41" i="4"/>
  <c r="R41" i="4"/>
  <c r="P41" i="4"/>
  <c r="T40" i="4"/>
  <c r="R40" i="4"/>
  <c r="P40" i="4"/>
  <c r="C58" i="2"/>
  <c r="C57" i="2"/>
  <c r="C56" i="2"/>
  <c r="C55" i="2"/>
  <c r="C54" i="2"/>
  <c r="C53" i="2"/>
  <c r="C52" i="2"/>
  <c r="I47" i="2"/>
  <c r="O20" i="2" s="1"/>
  <c r="K47" i="2"/>
  <c r="D22" i="2" s="1"/>
  <c r="J47" i="2"/>
  <c r="D21" i="2" s="1"/>
  <c r="E22" i="4" l="1"/>
  <c r="S22" i="4" s="1"/>
  <c r="N22" i="4"/>
  <c r="D20" i="4"/>
  <c r="O22" i="4"/>
  <c r="P22" i="4" s="1"/>
  <c r="D21" i="4"/>
  <c r="N21" i="2"/>
  <c r="N22" i="2"/>
  <c r="O21" i="2"/>
  <c r="P21" i="2" s="1"/>
  <c r="D20" i="2"/>
  <c r="O22" i="2"/>
  <c r="P22" i="2" s="1"/>
  <c r="P47" i="4"/>
  <c r="T20" i="4" s="1"/>
  <c r="C59" i="4"/>
  <c r="T47" i="4"/>
  <c r="T22" i="4" s="1"/>
  <c r="R47" i="4"/>
  <c r="T21" i="4" s="1"/>
  <c r="N42" i="4"/>
  <c r="N43" i="4"/>
  <c r="N44" i="4"/>
  <c r="N45" i="4"/>
  <c r="N46" i="4"/>
  <c r="N41" i="4"/>
  <c r="N40" i="4"/>
  <c r="L42" i="4"/>
  <c r="L43" i="4"/>
  <c r="L44" i="4"/>
  <c r="L45" i="4"/>
  <c r="L46" i="4"/>
  <c r="L41" i="4"/>
  <c r="L40" i="4"/>
  <c r="J42" i="4"/>
  <c r="J43" i="4"/>
  <c r="J44" i="4"/>
  <c r="J45" i="4"/>
  <c r="J46" i="4"/>
  <c r="J41" i="4"/>
  <c r="J40" i="4"/>
  <c r="H42" i="4"/>
  <c r="H43" i="4"/>
  <c r="H44" i="4"/>
  <c r="H45" i="4"/>
  <c r="H46" i="4"/>
  <c r="H41" i="4"/>
  <c r="H40" i="4"/>
  <c r="F42" i="4"/>
  <c r="F43" i="4"/>
  <c r="F44" i="4"/>
  <c r="F45" i="4"/>
  <c r="F46" i="4"/>
  <c r="F41" i="4"/>
  <c r="F40" i="4"/>
  <c r="D42" i="4"/>
  <c r="D43" i="4"/>
  <c r="D44" i="4"/>
  <c r="D45" i="4"/>
  <c r="D46" i="4"/>
  <c r="D41" i="4"/>
  <c r="D40" i="4"/>
  <c r="E21" i="4" l="1"/>
  <c r="S21" i="4" s="1"/>
  <c r="N21" i="4"/>
  <c r="P21" i="4" s="1"/>
  <c r="E20" i="4"/>
  <c r="S20" i="4" s="1"/>
  <c r="U20" i="4" s="1"/>
  <c r="N20" i="4"/>
  <c r="P20" i="4" s="1"/>
  <c r="U22" i="4"/>
  <c r="U21" i="4"/>
  <c r="N20" i="2"/>
  <c r="P20" i="2" s="1"/>
  <c r="D56" i="4"/>
  <c r="D54" i="4"/>
  <c r="D53" i="4"/>
  <c r="D58" i="4"/>
  <c r="D55" i="4"/>
  <c r="D52" i="4"/>
  <c r="D57" i="4"/>
  <c r="D59" i="4" l="1"/>
  <c r="T23" i="4" s="1"/>
  <c r="N47" i="4"/>
  <c r="T19" i="4" s="1"/>
  <c r="L47" i="4"/>
  <c r="T18" i="4" s="1"/>
  <c r="J47" i="4"/>
  <c r="T17" i="4" s="1"/>
  <c r="H47" i="4"/>
  <c r="T16" i="4" s="1"/>
  <c r="F47" i="4"/>
  <c r="T15" i="4" s="1"/>
  <c r="D47" i="4"/>
  <c r="T14" i="4" s="1"/>
  <c r="B58" i="4" l="1"/>
  <c r="A58" i="4"/>
  <c r="B57" i="4"/>
  <c r="A57" i="4"/>
  <c r="B56" i="4"/>
  <c r="A56" i="4"/>
  <c r="B55" i="4"/>
  <c r="A55" i="4"/>
  <c r="B54" i="4"/>
  <c r="A54" i="4"/>
  <c r="B53" i="4"/>
  <c r="A53" i="4"/>
  <c r="B52" i="4"/>
  <c r="A52" i="4"/>
  <c r="M47" i="4"/>
  <c r="D19" i="4" s="1"/>
  <c r="E19" i="4" s="1"/>
  <c r="S19" i="4" s="1"/>
  <c r="U19" i="4" s="1"/>
  <c r="K47" i="4"/>
  <c r="I47" i="4"/>
  <c r="G47" i="4"/>
  <c r="D16" i="4" s="1"/>
  <c r="E16" i="4" s="1"/>
  <c r="S16" i="4" s="1"/>
  <c r="U16" i="4" s="1"/>
  <c r="E47" i="4"/>
  <c r="D15" i="4" s="1"/>
  <c r="E15" i="4" s="1"/>
  <c r="S15" i="4" s="1"/>
  <c r="U15" i="4" s="1"/>
  <c r="C47" i="4"/>
  <c r="D14" i="4" s="1"/>
  <c r="F34" i="4"/>
  <c r="N15" i="4"/>
  <c r="N19" i="4" l="1"/>
  <c r="O19" i="4"/>
  <c r="O18" i="4"/>
  <c r="D18" i="4"/>
  <c r="O17" i="4"/>
  <c r="D17" i="4"/>
  <c r="N16" i="4"/>
  <c r="O14" i="4"/>
  <c r="O23" i="4"/>
  <c r="O15" i="4"/>
  <c r="P15" i="4" s="1"/>
  <c r="O16" i="4"/>
  <c r="D23" i="4" l="1"/>
  <c r="P16" i="4"/>
  <c r="P19" i="4"/>
  <c r="E18" i="4"/>
  <c r="S18" i="4" s="1"/>
  <c r="U18" i="4" s="1"/>
  <c r="N18" i="4"/>
  <c r="P18" i="4" s="1"/>
  <c r="E17" i="4"/>
  <c r="S17" i="4" s="1"/>
  <c r="U17" i="4" s="1"/>
  <c r="N17" i="4"/>
  <c r="P17" i="4" s="1"/>
  <c r="E14" i="4"/>
  <c r="N14" i="4"/>
  <c r="P14" i="4" s="1"/>
  <c r="F23" i="4" l="1"/>
  <c r="F22" i="4"/>
  <c r="F21" i="4"/>
  <c r="F20" i="4"/>
  <c r="G20" i="4"/>
  <c r="I20" i="4" s="1"/>
  <c r="G21" i="4"/>
  <c r="I21" i="4" s="1"/>
  <c r="E23" i="4"/>
  <c r="S23" i="4" s="1"/>
  <c r="U23" i="4" s="1"/>
  <c r="G22" i="4"/>
  <c r="I22" i="4" s="1"/>
  <c r="G19" i="4"/>
  <c r="I19" i="4" s="1"/>
  <c r="G18" i="4"/>
  <c r="I18" i="4" s="1"/>
  <c r="G34" i="4"/>
  <c r="G17" i="4"/>
  <c r="I17" i="4" s="1"/>
  <c r="G16" i="4"/>
  <c r="I16" i="4" s="1"/>
  <c r="G15" i="4"/>
  <c r="I15" i="4" s="1"/>
  <c r="S14" i="4"/>
  <c r="U14" i="4" s="1"/>
  <c r="N23" i="4"/>
  <c r="P23" i="4" s="1"/>
  <c r="F18" i="4"/>
  <c r="F15" i="4"/>
  <c r="F19" i="4"/>
  <c r="F16" i="4"/>
  <c r="F17" i="4"/>
  <c r="G14" i="4"/>
  <c r="I14" i="4" s="1"/>
  <c r="F14" i="4"/>
  <c r="C47" i="2"/>
  <c r="O14" i="2" l="1"/>
  <c r="D14" i="2"/>
  <c r="N14" i="2" l="1"/>
  <c r="P14" i="2" s="1"/>
  <c r="A53" i="2"/>
  <c r="G47" i="2" l="1"/>
  <c r="D18" i="2" s="1"/>
  <c r="N18" i="2" s="1"/>
  <c r="O18" i="2" l="1"/>
  <c r="P18" i="2" s="1"/>
  <c r="B58" i="2"/>
  <c r="B57" i="2"/>
  <c r="B56" i="2"/>
  <c r="B55" i="2"/>
  <c r="B54" i="2"/>
  <c r="B53" i="2"/>
  <c r="B52" i="2"/>
  <c r="A58" i="2"/>
  <c r="A57" i="2"/>
  <c r="A56" i="2"/>
  <c r="A55" i="2"/>
  <c r="A54" i="2"/>
  <c r="A52" i="2"/>
  <c r="F34" i="2" l="1"/>
  <c r="C59" i="2" l="1"/>
  <c r="O23" i="2" s="1"/>
  <c r="H47" i="2" l="1"/>
  <c r="D19" i="2" s="1"/>
  <c r="F47" i="2"/>
  <c r="D17" i="2" s="1"/>
  <c r="N17" i="2" s="1"/>
  <c r="E47" i="2"/>
  <c r="D16" i="2" s="1"/>
  <c r="N16" i="2" s="1"/>
  <c r="N19" i="2" l="1"/>
  <c r="O19" i="2"/>
  <c r="P19" i="2" s="1"/>
  <c r="O17" i="2"/>
  <c r="P17" i="2" s="1"/>
  <c r="O16" i="2"/>
  <c r="P16" i="2" s="1"/>
  <c r="V53" i="2"/>
  <c r="W53" i="2" s="1"/>
  <c r="S53" i="2"/>
  <c r="T53" i="2" s="1"/>
  <c r="V55" i="2"/>
  <c r="W55" i="2" s="1"/>
  <c r="V54" i="2"/>
  <c r="W54" i="2" s="1"/>
  <c r="S55" i="2"/>
  <c r="T55" i="2" s="1"/>
  <c r="V56" i="2"/>
  <c r="W56" i="2" s="1"/>
  <c r="S56" i="2"/>
  <c r="T56" i="2" s="1"/>
  <c r="S58" i="2"/>
  <c r="T58" i="2" s="1"/>
  <c r="V58" i="2"/>
  <c r="W58" i="2" s="1"/>
  <c r="S57" i="2"/>
  <c r="T57" i="2" s="1"/>
  <c r="V57" i="2"/>
  <c r="W57" i="2" s="1"/>
  <c r="D47" i="2" l="1"/>
  <c r="D15" i="2" s="1"/>
  <c r="D23" i="2" l="1"/>
  <c r="F21" i="2"/>
  <c r="H21" i="2" s="1"/>
  <c r="F19" i="2"/>
  <c r="F22" i="2"/>
  <c r="H22" i="2" s="1"/>
  <c r="F20" i="2"/>
  <c r="H20" i="2" s="1"/>
  <c r="N15" i="2"/>
  <c r="F16" i="2"/>
  <c r="H16" i="2" s="1"/>
  <c r="H19" i="2"/>
  <c r="F18" i="2"/>
  <c r="H18" i="2" s="1"/>
  <c r="F17" i="2"/>
  <c r="H17" i="2" s="1"/>
  <c r="F15" i="2"/>
  <c r="H15" i="2" s="1"/>
  <c r="E15" i="2"/>
  <c r="O15" i="2"/>
  <c r="P15" i="2" s="1"/>
  <c r="S54" i="2"/>
  <c r="T54" i="2" s="1"/>
  <c r="N23" i="2" l="1"/>
  <c r="E21" i="2"/>
  <c r="E22" i="2"/>
  <c r="E20" i="2"/>
  <c r="E19" i="2"/>
  <c r="P23" i="2"/>
  <c r="F14" i="2"/>
  <c r="H14" i="2" s="1"/>
  <c r="G34" i="2"/>
  <c r="E18" i="2"/>
  <c r="E14" i="2"/>
  <c r="E17" i="2"/>
  <c r="E16" i="2"/>
  <c r="E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Bílý Pavel</author>
    <author>Pišínová Barbora</author>
    <author>Sedláčková Martina</author>
  </authors>
  <commentList>
    <comment ref="D23" authorId="0" shapeId="0" xr:uid="{00000000-0006-0000-0000-000001000000}">
      <text>
        <r>
          <rPr>
            <b/>
            <sz val="9"/>
            <color indexed="39"/>
            <rFont val="Tahoma"/>
            <family val="2"/>
            <charset val="238"/>
          </rPr>
          <t xml:space="preserve">Hodnota musí být totožná s buňkou C59.
</t>
        </r>
      </text>
    </comment>
    <comment ref="D34" authorId="1" shapeId="0" xr:uid="{4077DA7B-4492-4CBF-8FF5-CE3D79312D82}">
      <text>
        <r>
          <rPr>
            <b/>
            <sz val="9"/>
            <color indexed="12"/>
            <rFont val="Tahoma"/>
            <family val="2"/>
            <charset val="238"/>
          </rPr>
          <t>70 % nebo 100 %  alokace (příspěvek EU v EUR).</t>
        </r>
      </text>
    </comment>
    <comment ref="C59" authorId="2" shapeId="0" xr:uid="{00000000-0006-0000-0000-000002000000}">
      <text>
        <r>
          <rPr>
            <b/>
            <sz val="9"/>
            <color indexed="39"/>
            <rFont val="Tahoma"/>
            <family val="2"/>
            <charset val="238"/>
          </rPr>
          <t>Hodnota musí být totožná s buňkou D23.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Bílý Pavel</author>
    <author>Pišínová Barbora</author>
    <author>Sedláčková Martina</author>
  </authors>
  <commentList>
    <comment ref="D23" authorId="0" shapeId="0" xr:uid="{00000000-0006-0000-0100-000001000000}">
      <text>
        <r>
          <rPr>
            <b/>
            <sz val="9"/>
            <color indexed="39"/>
            <rFont val="Tahoma"/>
            <family val="2"/>
            <charset val="238"/>
          </rPr>
          <t xml:space="preserve">Hodnota musí být totožná s buňkou C59.
</t>
        </r>
      </text>
    </comment>
    <comment ref="E23" authorId="1" shapeId="0" xr:uid="{00000000-0006-0000-0100-000002000000}">
      <text>
        <r>
          <rPr>
            <b/>
            <sz val="9"/>
            <color indexed="12"/>
            <rFont val="Tahoma"/>
            <family val="2"/>
            <charset val="238"/>
          </rPr>
          <t>Hodnota musí být totožná s buňkou D59.</t>
        </r>
      </text>
    </comment>
    <comment ref="D34" authorId="1" shapeId="0" xr:uid="{8959F650-A2D8-4F8D-8D09-D689A8E4A8DA}">
      <text>
        <r>
          <rPr>
            <b/>
            <sz val="9"/>
            <color indexed="12"/>
            <rFont val="Tahoma"/>
            <family val="2"/>
            <charset val="238"/>
          </rPr>
          <t>70 % nebo 100 %  alokace (příspěvek EU v EUR).</t>
        </r>
      </text>
    </comment>
    <comment ref="C59" authorId="2" shapeId="0" xr:uid="{00000000-0006-0000-0100-000003000000}">
      <text>
        <r>
          <rPr>
            <b/>
            <sz val="9"/>
            <color indexed="39"/>
            <rFont val="Tahoma"/>
            <family val="2"/>
            <charset val="238"/>
          </rPr>
          <t>Hodnota musí být totožná s buňkou D23.</t>
        </r>
      </text>
    </comment>
    <comment ref="D59" authorId="1" shapeId="0" xr:uid="{00000000-0006-0000-0100-000004000000}">
      <text>
        <r>
          <rPr>
            <b/>
            <sz val="9"/>
            <color indexed="12"/>
            <rFont val="Tahoma"/>
            <family val="2"/>
            <charset val="238"/>
          </rPr>
          <t>Hodnota musí být totožná s buňkou E23.</t>
        </r>
      </text>
    </comment>
  </commentList>
</comments>
</file>

<file path=xl/sharedStrings.xml><?xml version="1.0" encoding="utf-8"?>
<sst xmlns="http://schemas.openxmlformats.org/spreadsheetml/2006/main" count="161" uniqueCount="60">
  <si>
    <t>Rok</t>
  </si>
  <si>
    <t>x</t>
  </si>
  <si>
    <t xml:space="preserve">Splnění kontrolní hranice </t>
  </si>
  <si>
    <t xml:space="preserve">Rok </t>
  </si>
  <si>
    <t xml:space="preserve">Tabulka e) "Financování podle jednotlivých SC a opatření v letech" </t>
  </si>
  <si>
    <t>Tabulka F</t>
  </si>
  <si>
    <t>Tabulka E</t>
  </si>
  <si>
    <t xml:space="preserve">*Světle zelená pole jsou určená k vyplnění. </t>
  </si>
  <si>
    <t>CELKEM</t>
  </si>
  <si>
    <t>Strategie CLLD</t>
  </si>
  <si>
    <t xml:space="preserve">Porovnání hodnot </t>
  </si>
  <si>
    <t xml:space="preserve"> </t>
  </si>
  <si>
    <t>Vyplňte odpovídající pole a neměňte přednastavené vzorce.</t>
  </si>
  <si>
    <t>* Bílá pole nejsou určená k vyplnění! (mají přednastavené vzorce)</t>
  </si>
  <si>
    <t>Celkem v Kč</t>
  </si>
  <si>
    <t>XXX</t>
  </si>
  <si>
    <t>Zajistěte řádné matematické zaokrouhlování na dvě desetinná místa a výsledná čísla zadávejte do tabulky ručně (nepoužívejte vzorce).</t>
  </si>
  <si>
    <t>AUTOMATICKÁ SROVNÁVACÍ TABULKA - Příspěvek EU</t>
  </si>
  <si>
    <t>Porovnání   tabulek</t>
  </si>
  <si>
    <r>
      <rPr>
        <b/>
        <sz val="11"/>
        <rFont val="Calibri"/>
        <family val="2"/>
        <charset val="238"/>
        <scheme val="minor"/>
      </rPr>
      <t>T</t>
    </r>
    <r>
      <rPr>
        <b/>
        <u val="double"/>
        <sz val="11"/>
        <rFont val="Calibri"/>
        <family val="2"/>
        <charset val="238"/>
        <scheme val="minor"/>
      </rPr>
      <t xml:space="preserve">abulka F </t>
    </r>
    <r>
      <rPr>
        <b/>
        <u val="double"/>
        <sz val="11"/>
        <color theme="1"/>
        <rFont val="Calibri"/>
        <family val="2"/>
        <charset val="238"/>
        <scheme val="minor"/>
      </rPr>
      <t>- "Financování SCLLD v jednotlivých letech podle specifických cílů operačních programů"</t>
    </r>
  </si>
  <si>
    <t>z CZV</t>
  </si>
  <si>
    <t>z EU</t>
  </si>
  <si>
    <t>na EU - výpočet</t>
  </si>
  <si>
    <t>na CZV - výpočet</t>
  </si>
  <si>
    <t>Méně rozvinuté regiony</t>
  </si>
  <si>
    <r>
      <t>Název opatření Strategického rámce SCLLD</t>
    </r>
    <r>
      <rPr>
        <b/>
        <sz val="10"/>
        <rFont val="Calibri"/>
        <family val="2"/>
        <charset val="238"/>
        <scheme val="minor"/>
      </rPr>
      <t xml:space="preserve"> 
</t>
    </r>
    <r>
      <rPr>
        <b/>
        <sz val="10"/>
        <color rgb="FFFF0000"/>
        <rFont val="Calibri"/>
        <family val="2"/>
        <charset val="238"/>
        <scheme val="minor"/>
      </rPr>
      <t>(MAS uvádí v případě, že se liší od názvu opatření PR IROP)</t>
    </r>
  </si>
  <si>
    <t>Tabulka e) - CELKEM (automatická)</t>
  </si>
  <si>
    <r>
      <t xml:space="preserve">Číslo a název opatření PR IROP
</t>
    </r>
    <r>
      <rPr>
        <b/>
        <sz val="10"/>
        <color rgb="FFFF0000"/>
        <rFont val="Calibri"/>
        <family val="2"/>
        <charset val="238"/>
        <scheme val="minor"/>
      </rPr>
      <t xml:space="preserve">(Doplňte název opatření PR IROP dle MS2021+: </t>
    </r>
    <r>
      <rPr>
        <b/>
        <i/>
        <sz val="10"/>
        <color rgb="FFFF0000"/>
        <rFont val="Calibri"/>
        <family val="2"/>
        <charset val="238"/>
        <scheme val="minor"/>
      </rPr>
      <t>Finanční plán programového rámce</t>
    </r>
    <r>
      <rPr>
        <b/>
        <sz val="10"/>
        <color rgb="FFFF0000"/>
        <rFont val="Calibri"/>
        <family val="2"/>
        <charset val="238"/>
        <scheme val="minor"/>
      </rPr>
      <t>)</t>
    </r>
  </si>
  <si>
    <t>Přechodové regiony</t>
  </si>
  <si>
    <t>Příspěvek EU v Kč (95 %)</t>
  </si>
  <si>
    <t>Státní rozpočet 
(15 %)</t>
  </si>
  <si>
    <t>Příspěvek EU v Kč (80 %)</t>
  </si>
  <si>
    <t>Příspěvek EU 
(80 %)</t>
  </si>
  <si>
    <t>Příspěvek EU v Kč
(80 %)</t>
  </si>
  <si>
    <t>AUTOMATICKÁ SROVNÁVACÍ TABULKA - Státní rozpočet</t>
  </si>
  <si>
    <t>Níže uvedené 2x automaticky generované tabulky nevyplňujte - slouží Vám ke kontrole!</t>
  </si>
  <si>
    <t>Níže uvedenou automaticky generovanou tabulku nevyplňujte - slouží Vám ke kontrole!</t>
  </si>
  <si>
    <t>Příspěvek EU 
(95 %)</t>
  </si>
  <si>
    <t>Příspěvek EU v Kč
(95 %)</t>
  </si>
  <si>
    <r>
      <t>Číslo a název opatření PR IROP</t>
    </r>
    <r>
      <rPr>
        <b/>
        <sz val="10"/>
        <color rgb="FFFF0000"/>
        <rFont val="Calibri"/>
        <family val="2"/>
        <charset val="238"/>
        <scheme val="minor"/>
      </rPr>
      <t/>
    </r>
  </si>
  <si>
    <t>Název opatření Strategického rámce SCLLD</t>
  </si>
  <si>
    <t>Název MAS:</t>
  </si>
  <si>
    <t>SC 5.1:</t>
  </si>
  <si>
    <t>Podíl příspěvku EU (%)</t>
  </si>
  <si>
    <t>Podíl příspěvku EU kumulativně (%)</t>
  </si>
  <si>
    <t xml:space="preserve">Kontrolní hranice (%) </t>
  </si>
  <si>
    <r>
      <t xml:space="preserve">Alokace pro MAS (příspěvek EU) 
v </t>
    </r>
    <r>
      <rPr>
        <b/>
        <sz val="14"/>
        <color rgb="FFFF0000"/>
        <rFont val="Calibri"/>
        <family val="2"/>
        <charset val="238"/>
        <scheme val="minor"/>
      </rPr>
      <t xml:space="preserve">Kč  </t>
    </r>
  </si>
  <si>
    <t>Kurz CZK/EUR</t>
  </si>
  <si>
    <t>Pomocná kontrolní tabulka finančních plánů pro SCLLD 2021 - 2027 v letech</t>
  </si>
  <si>
    <t>Číslo programového rámce:</t>
  </si>
  <si>
    <t>Finanční tabulky zpracujte v jednotkách Kč (nikoliv tis. Kč).</t>
  </si>
  <si>
    <r>
      <rPr>
        <b/>
        <sz val="11"/>
        <rFont val="Calibri"/>
        <family val="2"/>
        <charset val="238"/>
        <scheme val="minor"/>
      </rPr>
      <t xml:space="preserve">Alokace PR IROP podle tabulky </t>
    </r>
    <r>
      <rPr>
        <b/>
        <i/>
        <sz val="11"/>
        <rFont val="Calibri"/>
        <family val="2"/>
        <charset val="238"/>
        <scheme val="minor"/>
      </rPr>
      <t>"alokace-IROP-21-27-rozpad-na-MAS-final_doplnene-EU"</t>
    </r>
    <r>
      <rPr>
        <b/>
        <i/>
        <sz val="11"/>
        <color rgb="FFFF0000"/>
        <rFont val="Calibri"/>
        <family val="2"/>
        <charset val="238"/>
        <scheme val="minor"/>
      </rPr>
      <t xml:space="preserve">   
 </t>
    </r>
    <r>
      <rPr>
        <b/>
        <i/>
        <sz val="14"/>
        <color rgb="FFFF0000"/>
        <rFont val="Calibri"/>
        <family val="2"/>
        <charset val="238"/>
        <scheme val="minor"/>
      </rPr>
      <t>(v EUR)</t>
    </r>
  </si>
  <si>
    <t>Číslo ŽoZ PR IROP:</t>
  </si>
  <si>
    <t>Datum vypracování této pomocné kontrolní tabulky:</t>
  </si>
  <si>
    <t>(Verze: říjen 2025)</t>
  </si>
  <si>
    <t>CLLD_114_P_06_01</t>
  </si>
  <si>
    <t>MAS Zlatá cesta, o. p. s.</t>
  </si>
  <si>
    <t>1 Hasiči</t>
  </si>
  <si>
    <t>2 Vzdělávání</t>
  </si>
  <si>
    <t>3 Doprava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</si>
</sst>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 val="double"/>
      <sz val="11"/>
      <name val="Calibri"/>
      <family val="2"/>
      <charset val="238"/>
      <scheme val="minor"/>
    </font>
    <font>
      <b/>
      <u val="double"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i/>
      <u val="double"/>
      <sz val="11"/>
      <color rgb="FF00B050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b/>
      <i/>
      <u val="double"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9"/>
      <color indexed="39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u/>
      <sz val="11"/>
      <color theme="0" tint="-0.49998474074526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0"/>
      <name val="Calibri"/>
      <family val="2"/>
      <charset val="238"/>
      <scheme val="minor"/>
    </font>
    <font>
      <b/>
      <sz val="9"/>
      <color indexed="12"/>
      <name val="Tahoma"/>
      <family val="2"/>
      <charset val="238"/>
    </font>
    <font>
      <b/>
      <i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1">
    <xf numFmtId="0" fontId="0" fillId="0" borderId="0" xfId="0"/>
    <xf numFmtId="4" fontId="2" fillId="5" borderId="21" xfId="0" applyNumberFormat="1" applyFont="1" applyFill="1" applyBorder="1" applyProtection="1">
      <protection locked="0"/>
    </xf>
    <xf numFmtId="4" fontId="2" fillId="5" borderId="9" xfId="0" applyNumberFormat="1" applyFont="1" applyFill="1" applyBorder="1" applyProtection="1">
      <protection locked="0"/>
    </xf>
    <xf numFmtId="4" fontId="2" fillId="5" borderId="15" xfId="0" applyNumberFormat="1" applyFont="1" applyFill="1" applyBorder="1" applyProtection="1">
      <protection locked="0"/>
    </xf>
    <xf numFmtId="2" fontId="2" fillId="0" borderId="3" xfId="0" applyNumberFormat="1" applyFont="1" applyBorder="1"/>
    <xf numFmtId="0" fontId="0" fillId="0" borderId="3" xfId="0" applyBorder="1"/>
    <xf numFmtId="0" fontId="5" fillId="2" borderId="6" xfId="0" applyFont="1" applyFill="1" applyBorder="1"/>
    <xf numFmtId="0" fontId="3" fillId="0" borderId="0" xfId="0" applyFont="1"/>
    <xf numFmtId="0" fontId="5" fillId="4" borderId="0" xfId="0" applyFont="1" applyFill="1"/>
    <xf numFmtId="0" fontId="0" fillId="4" borderId="0" xfId="0" applyFill="1"/>
    <xf numFmtId="0" fontId="14" fillId="0" borderId="0" xfId="0" applyFont="1"/>
    <xf numFmtId="0" fontId="5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2" fontId="2" fillId="0" borderId="16" xfId="0" applyNumberFormat="1" applyFont="1" applyBorder="1"/>
    <xf numFmtId="2" fontId="2" fillId="0" borderId="28" xfId="0" applyNumberFormat="1" applyFont="1" applyBorder="1"/>
    <xf numFmtId="3" fontId="0" fillId="0" borderId="31" xfId="0" applyNumberForma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4" fontId="24" fillId="0" borderId="16" xfId="0" applyNumberFormat="1" applyFont="1" applyBorder="1"/>
    <xf numFmtId="4" fontId="24" fillId="0" borderId="13" xfId="0" applyNumberFormat="1" applyFont="1" applyBorder="1"/>
    <xf numFmtId="4" fontId="24" fillId="0" borderId="1" xfId="0" applyNumberFormat="1" applyFont="1" applyBorder="1"/>
    <xf numFmtId="0" fontId="24" fillId="0" borderId="3" xfId="0" applyFont="1" applyBorder="1" applyAlignment="1">
      <alignment horizontal="center"/>
    </xf>
    <xf numFmtId="0" fontId="25" fillId="3" borderId="33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5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/>
    </xf>
    <xf numFmtId="0" fontId="25" fillId="2" borderId="37" xfId="0" applyFont="1" applyFill="1" applyBorder="1" applyAlignment="1">
      <alignment horizontal="center" vertical="center"/>
    </xf>
    <xf numFmtId="4" fontId="24" fillId="0" borderId="34" xfId="0" applyNumberFormat="1" applyFont="1" applyBorder="1"/>
    <xf numFmtId="0" fontId="25" fillId="2" borderId="33" xfId="0" applyFont="1" applyFill="1" applyBorder="1" applyAlignment="1">
      <alignment horizontal="center" vertical="center"/>
    </xf>
    <xf numFmtId="0" fontId="24" fillId="0" borderId="3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23" fillId="0" borderId="0" xfId="0" applyFont="1"/>
    <xf numFmtId="0" fontId="5" fillId="4" borderId="24" xfId="0" applyFont="1" applyFill="1" applyBorder="1"/>
    <xf numFmtId="0" fontId="12" fillId="0" borderId="0" xfId="0" applyFont="1" applyAlignment="1">
      <alignment vertical="center"/>
    </xf>
    <xf numFmtId="49" fontId="1" fillId="5" borderId="9" xfId="0" applyNumberFormat="1" applyFont="1" applyFill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 applyProtection="1">
      <alignment horizontal="left" vertical="center" wrapText="1"/>
      <protection locked="0"/>
    </xf>
    <xf numFmtId="49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0" fontId="1" fillId="5" borderId="28" xfId="0" applyFont="1" applyFill="1" applyBorder="1" applyAlignment="1" applyProtection="1">
      <alignment horizontal="left" vertical="center" wrapText="1"/>
      <protection locked="0"/>
    </xf>
    <xf numFmtId="49" fontId="1" fillId="5" borderId="10" xfId="0" applyNumberFormat="1" applyFont="1" applyFill="1" applyBorder="1" applyAlignment="1" applyProtection="1">
      <alignment horizontal="left" vertical="center" wrapText="1"/>
      <protection locked="0"/>
    </xf>
    <xf numFmtId="164" fontId="1" fillId="0" borderId="9" xfId="0" applyNumberFormat="1" applyFont="1" applyBorder="1" applyAlignment="1">
      <alignment horizontal="left" vertical="center" wrapText="1" shrinkToFit="1"/>
    </xf>
    <xf numFmtId="164" fontId="1" fillId="0" borderId="15" xfId="0" applyNumberFormat="1" applyFont="1" applyBorder="1" applyAlignment="1">
      <alignment horizontal="left" vertical="center" wrapText="1"/>
    </xf>
    <xf numFmtId="164" fontId="1" fillId="0" borderId="10" xfId="0" applyNumberFormat="1" applyFont="1" applyBorder="1" applyAlignment="1">
      <alignment horizontal="left" vertical="center" wrapText="1"/>
    </xf>
    <xf numFmtId="4" fontId="5" fillId="3" borderId="41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 applyProtection="1">
      <alignment horizontal="left" vertical="center" wrapText="1"/>
      <protection locked="0"/>
    </xf>
    <xf numFmtId="164" fontId="1" fillId="0" borderId="11" xfId="0" applyNumberFormat="1" applyFont="1" applyBorder="1" applyAlignment="1">
      <alignment horizontal="left" vertical="center" wrapText="1"/>
    </xf>
    <xf numFmtId="164" fontId="1" fillId="0" borderId="23" xfId="0" applyNumberFormat="1" applyFont="1" applyBorder="1" applyAlignment="1">
      <alignment horizontal="left" vertical="center" wrapText="1"/>
    </xf>
    <xf numFmtId="164" fontId="1" fillId="0" borderId="17" xfId="0" applyNumberFormat="1" applyFont="1" applyBorder="1" applyAlignment="1">
      <alignment horizontal="left" vertical="center" wrapText="1"/>
    </xf>
    <xf numFmtId="4" fontId="2" fillId="0" borderId="7" xfId="0" applyNumberFormat="1" applyFont="1" applyBorder="1"/>
    <xf numFmtId="4" fontId="2" fillId="0" borderId="29" xfId="0" applyNumberFormat="1" applyFont="1" applyBorder="1"/>
    <xf numFmtId="4" fontId="2" fillId="5" borderId="50" xfId="0" applyNumberFormat="1" applyFont="1" applyFill="1" applyBorder="1" applyProtection="1">
      <protection locked="0"/>
    </xf>
    <xf numFmtId="4" fontId="2" fillId="5" borderId="37" xfId="0" applyNumberFormat="1" applyFont="1" applyFill="1" applyBorder="1" applyProtection="1">
      <protection locked="0"/>
    </xf>
    <xf numFmtId="0" fontId="5" fillId="0" borderId="7" xfId="0" applyFont="1" applyBorder="1" applyAlignment="1">
      <alignment horizontal="center" vertical="center"/>
    </xf>
    <xf numFmtId="4" fontId="2" fillId="5" borderId="7" xfId="0" applyNumberFormat="1" applyFont="1" applyFill="1" applyBorder="1" applyProtection="1">
      <protection locked="0"/>
    </xf>
    <xf numFmtId="4" fontId="2" fillId="5" borderId="29" xfId="0" applyNumberFormat="1" applyFont="1" applyFill="1" applyBorder="1" applyProtection="1">
      <protection locked="0"/>
    </xf>
    <xf numFmtId="4" fontId="8" fillId="7" borderId="31" xfId="0" applyNumberFormat="1" applyFont="1" applyFill="1" applyBorder="1"/>
    <xf numFmtId="4" fontId="2" fillId="5" borderId="14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 vertical="center" wrapText="1"/>
    </xf>
    <xf numFmtId="4" fontId="2" fillId="5" borderId="55" xfId="0" applyNumberFormat="1" applyFont="1" applyFill="1" applyBorder="1" applyProtection="1">
      <protection locked="0"/>
    </xf>
    <xf numFmtId="4" fontId="2" fillId="5" borderId="57" xfId="0" applyNumberFormat="1" applyFont="1" applyFill="1" applyBorder="1" applyProtection="1">
      <protection locked="0"/>
    </xf>
    <xf numFmtId="4" fontId="2" fillId="5" borderId="49" xfId="0" applyNumberFormat="1" applyFont="1" applyFill="1" applyBorder="1" applyProtection="1">
      <protection locked="0"/>
    </xf>
    <xf numFmtId="4" fontId="7" fillId="0" borderId="33" xfId="0" applyNumberFormat="1" applyFont="1" applyBorder="1"/>
    <xf numFmtId="4" fontId="7" fillId="0" borderId="35" xfId="0" applyNumberFormat="1" applyFont="1" applyBorder="1"/>
    <xf numFmtId="4" fontId="8" fillId="0" borderId="33" xfId="0" applyNumberFormat="1" applyFont="1" applyBorder="1"/>
    <xf numFmtId="4" fontId="8" fillId="0" borderId="35" xfId="0" applyNumberFormat="1" applyFont="1" applyBorder="1"/>
    <xf numFmtId="0" fontId="1" fillId="0" borderId="10" xfId="0" applyFont="1" applyBorder="1" applyAlignment="1">
      <alignment horizontal="center" vertical="center" wrapText="1"/>
    </xf>
    <xf numFmtId="4" fontId="2" fillId="0" borderId="9" xfId="0" applyNumberFormat="1" applyFont="1" applyBorder="1"/>
    <xf numFmtId="4" fontId="2" fillId="0" borderId="15" xfId="0" applyNumberFormat="1" applyFont="1" applyBorder="1"/>
    <xf numFmtId="4" fontId="2" fillId="0" borderId="55" xfId="0" applyNumberFormat="1" applyFont="1" applyBorder="1"/>
    <xf numFmtId="4" fontId="2" fillId="5" borderId="58" xfId="0" applyNumberFormat="1" applyFont="1" applyFill="1" applyBorder="1" applyProtection="1">
      <protection locked="0"/>
    </xf>
    <xf numFmtId="4" fontId="7" fillId="0" borderId="51" xfId="0" applyNumberFormat="1" applyFont="1" applyBorder="1"/>
    <xf numFmtId="4" fontId="8" fillId="0" borderId="51" xfId="0" applyNumberFormat="1" applyFont="1" applyBorder="1"/>
    <xf numFmtId="0" fontId="1" fillId="0" borderId="8" xfId="0" applyFont="1" applyBorder="1" applyAlignment="1">
      <alignment horizontal="center" vertical="center" wrapText="1"/>
    </xf>
    <xf numFmtId="4" fontId="2" fillId="5" borderId="10" xfId="0" applyNumberFormat="1" applyFont="1" applyFill="1" applyBorder="1" applyProtection="1">
      <protection locked="0"/>
    </xf>
    <xf numFmtId="0" fontId="1" fillId="7" borderId="38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1" fillId="9" borderId="30" xfId="0" applyFont="1" applyFill="1" applyBorder="1" applyAlignment="1">
      <alignment horizontal="center" vertical="center"/>
    </xf>
    <xf numFmtId="4" fontId="1" fillId="9" borderId="31" xfId="0" applyNumberFormat="1" applyFont="1" applyFill="1" applyBorder="1"/>
    <xf numFmtId="2" fontId="1" fillId="9" borderId="20" xfId="0" applyNumberFormat="1" applyFont="1" applyFill="1" applyBorder="1"/>
    <xf numFmtId="4" fontId="1" fillId="9" borderId="19" xfId="0" applyNumberFormat="1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/>
    </xf>
    <xf numFmtId="0" fontId="5" fillId="9" borderId="49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50" xfId="0" applyFont="1" applyFill="1" applyBorder="1" applyAlignment="1">
      <alignment horizontal="center" vertical="center"/>
    </xf>
    <xf numFmtId="0" fontId="5" fillId="9" borderId="30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7" borderId="17" xfId="0" applyFont="1" applyFill="1" applyBorder="1" applyAlignment="1">
      <alignment horizontal="center" vertical="center" wrapText="1"/>
    </xf>
    <xf numFmtId="4" fontId="1" fillId="6" borderId="39" xfId="0" applyNumberFormat="1" applyFont="1" applyFill="1" applyBorder="1"/>
    <xf numFmtId="4" fontId="1" fillId="6" borderId="21" xfId="0" applyNumberFormat="1" applyFont="1" applyFill="1" applyBorder="1"/>
    <xf numFmtId="0" fontId="1" fillId="4" borderId="0" xfId="0" applyFont="1" applyFill="1"/>
    <xf numFmtId="4" fontId="2" fillId="5" borderId="4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6" fillId="0" borderId="0" xfId="0" applyFont="1"/>
    <xf numFmtId="49" fontId="4" fillId="0" borderId="0" xfId="0" applyNumberFormat="1" applyFont="1" applyAlignment="1">
      <alignment horizontal="left" vertical="center" wrapText="1"/>
    </xf>
    <xf numFmtId="4" fontId="27" fillId="0" borderId="43" xfId="0" applyNumberFormat="1" applyFont="1" applyBorder="1"/>
    <xf numFmtId="4" fontId="28" fillId="0" borderId="44" xfId="0" applyNumberFormat="1" applyFont="1" applyBorder="1"/>
    <xf numFmtId="4" fontId="27" fillId="0" borderId="44" xfId="0" applyNumberFormat="1" applyFont="1" applyBorder="1"/>
    <xf numFmtId="4" fontId="27" fillId="0" borderId="45" xfId="0" applyNumberFormat="1" applyFont="1" applyBorder="1"/>
    <xf numFmtId="0" fontId="27" fillId="0" borderId="46" xfId="0" applyFont="1" applyBorder="1" applyAlignment="1">
      <alignment horizontal="center"/>
    </xf>
    <xf numFmtId="4" fontId="27" fillId="0" borderId="0" xfId="0" applyNumberFormat="1" applyFont="1"/>
    <xf numFmtId="4" fontId="27" fillId="0" borderId="47" xfId="0" applyNumberFormat="1" applyFont="1" applyBorder="1"/>
    <xf numFmtId="4" fontId="2" fillId="5" borderId="39" xfId="0" applyNumberFormat="1" applyFont="1" applyFill="1" applyBorder="1" applyProtection="1">
      <protection locked="0"/>
    </xf>
    <xf numFmtId="4" fontId="0" fillId="8" borderId="16" xfId="0" applyNumberFormat="1" applyFill="1" applyBorder="1"/>
    <xf numFmtId="4" fontId="0" fillId="8" borderId="2" xfId="0" applyNumberFormat="1" applyFill="1" applyBorder="1"/>
    <xf numFmtId="4" fontId="0" fillId="8" borderId="3" xfId="0" applyNumberFormat="1" applyFill="1" applyBorder="1"/>
    <xf numFmtId="4" fontId="0" fillId="0" borderId="2" xfId="0" applyNumberFormat="1" applyBorder="1"/>
    <xf numFmtId="4" fontId="28" fillId="0" borderId="0" xfId="0" applyNumberFormat="1" applyFont="1"/>
    <xf numFmtId="4" fontId="0" fillId="0" borderId="3" xfId="0" applyNumberFormat="1" applyBorder="1"/>
    <xf numFmtId="0" fontId="1" fillId="4" borderId="24" xfId="0" applyFont="1" applyFill="1" applyBorder="1"/>
    <xf numFmtId="4" fontId="7" fillId="0" borderId="56" xfId="0" applyNumberFormat="1" applyFont="1" applyBorder="1"/>
    <xf numFmtId="0" fontId="1" fillId="5" borderId="51" xfId="0" applyFont="1" applyFill="1" applyBorder="1"/>
    <xf numFmtId="0" fontId="0" fillId="0" borderId="40" xfId="0" applyBorder="1"/>
    <xf numFmtId="4" fontId="2" fillId="0" borderId="16" xfId="0" applyNumberFormat="1" applyFont="1" applyBorder="1"/>
    <xf numFmtId="4" fontId="2" fillId="0" borderId="21" xfId="0" applyNumberFormat="1" applyFont="1" applyBorder="1"/>
    <xf numFmtId="4" fontId="2" fillId="0" borderId="14" xfId="0" applyNumberFormat="1" applyFont="1" applyBorder="1"/>
    <xf numFmtId="0" fontId="0" fillId="0" borderId="0" xfId="0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4" fontId="27" fillId="0" borderId="0" xfId="0" applyNumberFormat="1" applyFont="1" applyProtection="1">
      <protection locked="0"/>
    </xf>
    <xf numFmtId="4" fontId="28" fillId="0" borderId="0" xfId="0" applyNumberFormat="1" applyFont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0" fontId="5" fillId="9" borderId="8" xfId="0" applyFont="1" applyFill="1" applyBorder="1" applyAlignment="1">
      <alignment horizontal="center" vertical="center" wrapText="1"/>
    </xf>
    <xf numFmtId="4" fontId="1" fillId="6" borderId="14" xfId="0" applyNumberFormat="1" applyFont="1" applyFill="1" applyBorder="1"/>
    <xf numFmtId="0" fontId="1" fillId="7" borderId="42" xfId="0" applyFont="1" applyFill="1" applyBorder="1" applyAlignment="1">
      <alignment horizontal="center" vertical="center"/>
    </xf>
    <xf numFmtId="2" fontId="2" fillId="0" borderId="59" xfId="0" applyNumberFormat="1" applyFont="1" applyBorder="1"/>
    <xf numFmtId="2" fontId="2" fillId="0" borderId="52" xfId="0" applyNumberFormat="1" applyFont="1" applyBorder="1"/>
    <xf numFmtId="0" fontId="1" fillId="9" borderId="41" xfId="0" applyFont="1" applyFill="1" applyBorder="1" applyAlignment="1">
      <alignment horizontal="center" vertical="center"/>
    </xf>
    <xf numFmtId="2" fontId="2" fillId="0" borderId="13" xfId="0" applyNumberFormat="1" applyFont="1" applyBorder="1"/>
    <xf numFmtId="0" fontId="25" fillId="2" borderId="15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4" fontId="24" fillId="0" borderId="4" xfId="0" applyNumberFormat="1" applyFont="1" applyBorder="1"/>
    <xf numFmtId="0" fontId="24" fillId="0" borderId="5" xfId="0" applyFont="1" applyBorder="1" applyAlignment="1">
      <alignment horizontal="center"/>
    </xf>
    <xf numFmtId="4" fontId="0" fillId="0" borderId="62" xfId="0" applyNumberFormat="1" applyBorder="1"/>
    <xf numFmtId="4" fontId="2" fillId="0" borderId="63" xfId="0" applyNumberFormat="1" applyFont="1" applyBorder="1"/>
    <xf numFmtId="0" fontId="0" fillId="0" borderId="28" xfId="0" applyBorder="1"/>
    <xf numFmtId="4" fontId="0" fillId="8" borderId="13" xfId="0" applyNumberFormat="1" applyFill="1" applyBorder="1"/>
    <xf numFmtId="0" fontId="1" fillId="7" borderId="36" xfId="0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/>
    </xf>
    <xf numFmtId="0" fontId="1" fillId="7" borderId="57" xfId="0" applyFont="1" applyFill="1" applyBorder="1" applyAlignment="1">
      <alignment horizontal="center" vertical="center"/>
    </xf>
    <xf numFmtId="0" fontId="5" fillId="2" borderId="20" xfId="0" applyFont="1" applyFill="1" applyBorder="1"/>
    <xf numFmtId="0" fontId="0" fillId="5" borderId="64" xfId="0" applyFill="1" applyBorder="1" applyAlignment="1" applyProtection="1">
      <alignment horizontal="center" vertical="center"/>
      <protection locked="0"/>
    </xf>
    <xf numFmtId="0" fontId="0" fillId="5" borderId="65" xfId="0" applyFill="1" applyBorder="1" applyAlignment="1" applyProtection="1">
      <alignment horizontal="center" vertical="center"/>
      <protection locked="0"/>
    </xf>
    <xf numFmtId="0" fontId="0" fillId="5" borderId="66" xfId="0" applyFill="1" applyBorder="1" applyAlignment="1" applyProtection="1">
      <alignment horizontal="center" vertical="center"/>
      <protection locked="0"/>
    </xf>
    <xf numFmtId="4" fontId="0" fillId="0" borderId="31" xfId="0" applyNumberForma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6" fillId="4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right" vertical="center"/>
    </xf>
    <xf numFmtId="0" fontId="11" fillId="6" borderId="15" xfId="0" applyFont="1" applyFill="1" applyBorder="1" applyAlignment="1">
      <alignment horizontal="right" vertical="center"/>
    </xf>
    <xf numFmtId="0" fontId="11" fillId="6" borderId="13" xfId="0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7" xfId="0" applyFill="1" applyBorder="1" applyAlignment="1" applyProtection="1">
      <alignment horizontal="center" vertical="center"/>
      <protection locked="0"/>
    </xf>
    <xf numFmtId="0" fontId="0" fillId="5" borderId="26" xfId="0" applyFill="1" applyBorder="1" applyAlignment="1" applyProtection="1">
      <alignment horizontal="center" vertical="center"/>
      <protection locked="0"/>
    </xf>
    <xf numFmtId="0" fontId="1" fillId="7" borderId="7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right" vertical="center"/>
    </xf>
    <xf numFmtId="0" fontId="11" fillId="6" borderId="4" xfId="0" applyFont="1" applyFill="1" applyBorder="1" applyAlignment="1">
      <alignment horizontal="right" vertical="center"/>
    </xf>
    <xf numFmtId="14" fontId="0" fillId="5" borderId="17" xfId="0" applyNumberFormat="1" applyFill="1" applyBorder="1" applyAlignment="1" applyProtection="1">
      <alignment horizontal="center" vertical="center"/>
      <protection locked="0"/>
    </xf>
    <xf numFmtId="14" fontId="0" fillId="5" borderId="60" xfId="0" applyNumberFormat="1" applyFill="1" applyBorder="1" applyAlignment="1" applyProtection="1">
      <alignment horizontal="center" vertical="center"/>
      <protection locked="0"/>
    </xf>
    <xf numFmtId="14" fontId="0" fillId="5" borderId="61" xfId="0" applyNumberFormat="1" applyFill="1" applyBorder="1" applyAlignment="1" applyProtection="1">
      <alignment horizontal="center" vertical="center"/>
      <protection locked="0"/>
    </xf>
    <xf numFmtId="0" fontId="11" fillId="6" borderId="37" xfId="0" applyFont="1" applyFill="1" applyBorder="1" applyAlignment="1">
      <alignment horizontal="right" vertical="center"/>
    </xf>
    <xf numFmtId="0" fontId="11" fillId="6" borderId="27" xfId="0" applyFont="1" applyFill="1" applyBorder="1" applyAlignment="1">
      <alignment horizontal="right" vertical="center"/>
    </xf>
    <xf numFmtId="0" fontId="11" fillId="6" borderId="21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" fillId="7" borderId="32" xfId="0" applyFont="1" applyFill="1" applyBorder="1" applyAlignment="1">
      <alignment horizontal="center" vertical="center" wrapText="1"/>
    </xf>
    <xf numFmtId="0" fontId="1" fillId="7" borderId="42" xfId="0" applyFont="1" applyFill="1" applyBorder="1" applyAlignment="1">
      <alignment horizontal="center" vertical="center" wrapText="1"/>
    </xf>
    <xf numFmtId="0" fontId="1" fillId="7" borderId="40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9" borderId="53" xfId="0" applyFont="1" applyFill="1" applyBorder="1" applyAlignment="1">
      <alignment horizontal="center" vertical="center"/>
    </xf>
    <xf numFmtId="0" fontId="5" fillId="9" borderId="54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</cellXfs>
  <cellStyles count="1">
    <cellStyle name="Normální" xfId="0" builtinId="0"/>
  </cellStyles>
  <dxfs count="3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E60"/>
  <sheetViews>
    <sheetView zoomScaleNormal="100" workbookViewId="0">
      <selection activeCell="I14" sqref="I14"/>
    </sheetView>
  </sheetViews>
  <sheetFormatPr defaultColWidth="9.140625" defaultRowHeight="15" x14ac:dyDescent="0.25"/>
  <cols>
    <col min="1" max="2" width="16.42578125" customWidth="1"/>
    <col min="3" max="3" width="16.5703125" customWidth="1"/>
    <col min="4" max="4" width="17.42578125" customWidth="1"/>
    <col min="5" max="5" width="19" customWidth="1"/>
    <col min="6" max="15" width="16.7109375" customWidth="1"/>
    <col min="16" max="16" width="16.5703125" customWidth="1"/>
    <col min="17" max="17" width="16.7109375" customWidth="1"/>
    <col min="18" max="18" width="17.28515625" customWidth="1"/>
    <col min="19" max="19" width="17.5703125" customWidth="1"/>
    <col min="20" max="21" width="17.140625" customWidth="1"/>
    <col min="22" max="25" width="16.7109375" customWidth="1"/>
    <col min="26" max="26" width="17.140625" customWidth="1"/>
    <col min="27" max="27" width="11.7109375" customWidth="1"/>
    <col min="28" max="28" width="11.5703125" customWidth="1"/>
    <col min="29" max="29" width="20.140625" customWidth="1"/>
    <col min="30" max="30" width="18" customWidth="1"/>
    <col min="31" max="31" width="16" customWidth="1"/>
  </cols>
  <sheetData>
    <row r="1" spans="1:31" ht="18.75" x14ac:dyDescent="0.3">
      <c r="A1" s="36" t="s">
        <v>54</v>
      </c>
      <c r="C1" s="7" t="s">
        <v>48</v>
      </c>
      <c r="I1" s="7" t="s">
        <v>24</v>
      </c>
      <c r="AA1" s="100"/>
      <c r="AB1" s="100"/>
    </row>
    <row r="2" spans="1:31" ht="15.75" thickBot="1" x14ac:dyDescent="0.3">
      <c r="C2" s="101"/>
    </row>
    <row r="3" spans="1:31" x14ac:dyDescent="0.25">
      <c r="B3" s="164" t="s">
        <v>41</v>
      </c>
      <c r="C3" s="165"/>
      <c r="D3" s="165"/>
      <c r="E3" s="165"/>
      <c r="F3" s="170"/>
      <c r="G3" s="171"/>
      <c r="H3" s="172"/>
      <c r="J3" s="10" t="s">
        <v>50</v>
      </c>
      <c r="K3" s="11"/>
      <c r="L3" s="11"/>
      <c r="M3" s="10"/>
    </row>
    <row r="4" spans="1:31" x14ac:dyDescent="0.25">
      <c r="B4" s="166" t="s">
        <v>49</v>
      </c>
      <c r="C4" s="167"/>
      <c r="D4" s="167"/>
      <c r="E4" s="167"/>
      <c r="F4" s="173"/>
      <c r="G4" s="174"/>
      <c r="H4" s="175"/>
      <c r="J4" s="10" t="s">
        <v>16</v>
      </c>
    </row>
    <row r="5" spans="1:31" x14ac:dyDescent="0.25">
      <c r="B5" s="183" t="s">
        <v>52</v>
      </c>
      <c r="C5" s="184"/>
      <c r="D5" s="184"/>
      <c r="E5" s="185"/>
      <c r="F5" s="151"/>
      <c r="G5" s="152"/>
      <c r="H5" s="153"/>
      <c r="J5" s="10" t="s">
        <v>12</v>
      </c>
    </row>
    <row r="6" spans="1:31" ht="15.75" thickBot="1" x14ac:dyDescent="0.3">
      <c r="B6" s="178" t="s">
        <v>53</v>
      </c>
      <c r="C6" s="179"/>
      <c r="D6" s="179"/>
      <c r="E6" s="179"/>
      <c r="F6" s="180"/>
      <c r="G6" s="181"/>
      <c r="H6" s="182"/>
    </row>
    <row r="7" spans="1:31" ht="15.75" thickBot="1" x14ac:dyDescent="0.3">
      <c r="B7" s="35"/>
      <c r="C7" s="35"/>
      <c r="D7" s="35"/>
      <c r="E7" s="35"/>
      <c r="J7" s="10"/>
    </row>
    <row r="8" spans="1:31" ht="15.75" thickBot="1" x14ac:dyDescent="0.3">
      <c r="C8" s="101"/>
      <c r="G8" s="121"/>
      <c r="H8" s="12" t="s">
        <v>7</v>
      </c>
      <c r="I8" s="13"/>
      <c r="L8" s="12"/>
      <c r="M8" s="13"/>
    </row>
    <row r="9" spans="1:31" ht="15.75" thickBot="1" x14ac:dyDescent="0.3">
      <c r="G9" s="122"/>
      <c r="H9" s="14" t="s">
        <v>13</v>
      </c>
      <c r="L9" s="14"/>
    </row>
    <row r="10" spans="1:31" x14ac:dyDescent="0.25">
      <c r="C10" s="101"/>
      <c r="D10" s="101"/>
      <c r="E10" s="102"/>
      <c r="F10" s="102"/>
      <c r="G10" s="102"/>
      <c r="H10" s="102"/>
      <c r="I10" s="102"/>
    </row>
    <row r="11" spans="1:31" ht="19.5" thickBot="1" x14ac:dyDescent="0.35">
      <c r="C11" s="7" t="s">
        <v>42</v>
      </c>
      <c r="D11" s="8" t="s">
        <v>19</v>
      </c>
      <c r="E11" s="9"/>
      <c r="F11" s="9"/>
      <c r="G11" s="9"/>
      <c r="H11" s="9"/>
      <c r="M11" s="103" t="s">
        <v>36</v>
      </c>
    </row>
    <row r="12" spans="1:31" ht="15" customHeight="1" thickBot="1" x14ac:dyDescent="0.3">
      <c r="C12" s="176" t="s">
        <v>0</v>
      </c>
      <c r="D12" s="176" t="s">
        <v>29</v>
      </c>
      <c r="E12" s="162" t="s">
        <v>43</v>
      </c>
      <c r="F12" s="160" t="s">
        <v>44</v>
      </c>
      <c r="G12" s="168" t="s">
        <v>45</v>
      </c>
      <c r="H12" s="158" t="s">
        <v>2</v>
      </c>
      <c r="M12" s="157" t="s">
        <v>17</v>
      </c>
      <c r="N12" s="157"/>
      <c r="O12" s="157"/>
      <c r="P12" s="157"/>
      <c r="AB12" s="155"/>
      <c r="AC12" s="156"/>
      <c r="AD12" s="156"/>
      <c r="AE12" s="156"/>
    </row>
    <row r="13" spans="1:31" ht="50.25" customHeight="1" thickBot="1" x14ac:dyDescent="0.3">
      <c r="C13" s="177"/>
      <c r="D13" s="177"/>
      <c r="E13" s="163"/>
      <c r="F13" s="161"/>
      <c r="G13" s="169"/>
      <c r="H13" s="159" t="s">
        <v>2</v>
      </c>
      <c r="M13" s="27" t="s">
        <v>3</v>
      </c>
      <c r="N13" s="28" t="s">
        <v>5</v>
      </c>
      <c r="O13" s="28" t="s">
        <v>6</v>
      </c>
      <c r="P13" s="29" t="s">
        <v>18</v>
      </c>
      <c r="AB13" s="19"/>
      <c r="AC13" s="19"/>
      <c r="AD13" s="19"/>
      <c r="AE13" s="19"/>
    </row>
    <row r="14" spans="1:31" x14ac:dyDescent="0.25">
      <c r="C14" s="78">
        <v>2021</v>
      </c>
      <c r="D14" s="123">
        <f>C47</f>
        <v>0</v>
      </c>
      <c r="E14" s="15">
        <f t="shared" ref="E14:E23" si="0">IFERROR(D14/$D$23*100,0)</f>
        <v>0</v>
      </c>
      <c r="F14" s="16">
        <f>IFERROR(D14/$D$23*100,0)</f>
        <v>0</v>
      </c>
      <c r="G14" s="96">
        <v>0</v>
      </c>
      <c r="H14" s="94" t="b">
        <f>IF(F14&gt;=G14,TRUE,"NEHODNOCENO")</f>
        <v>1</v>
      </c>
      <c r="M14" s="30">
        <v>2021</v>
      </c>
      <c r="N14" s="25">
        <f t="shared" ref="N14:N19" si="1">D14</f>
        <v>0</v>
      </c>
      <c r="O14" s="25">
        <f>C47</f>
        <v>0</v>
      </c>
      <c r="P14" s="26" t="str">
        <f t="shared" ref="P14:P18" si="2">IF(AND((O14-N14)&lt;0.001, (O14-N14)&gt;-0.001), "pravda", "chyba")</f>
        <v>pravda</v>
      </c>
      <c r="AB14" s="20"/>
      <c r="AC14" s="21"/>
      <c r="AD14" s="21"/>
      <c r="AE14" s="22"/>
    </row>
    <row r="15" spans="1:31" x14ac:dyDescent="0.25">
      <c r="C15" s="79">
        <v>2022</v>
      </c>
      <c r="D15" s="124">
        <f>D47</f>
        <v>0</v>
      </c>
      <c r="E15" s="15">
        <f t="shared" si="0"/>
        <v>0</v>
      </c>
      <c r="F15" s="4">
        <f>IFERROR((D14+D15)/$D$23*100,0)</f>
        <v>0</v>
      </c>
      <c r="G15" s="97">
        <v>0</v>
      </c>
      <c r="H15" s="93" t="b">
        <f>IF(F15&gt;=G15,TRUE,"NEHODNOCENO")</f>
        <v>1</v>
      </c>
      <c r="M15" s="31">
        <v>2022</v>
      </c>
      <c r="N15" s="23">
        <f t="shared" si="1"/>
        <v>0</v>
      </c>
      <c r="O15" s="24">
        <f>D47</f>
        <v>0</v>
      </c>
      <c r="P15" s="26" t="str">
        <f t="shared" si="2"/>
        <v>pravda</v>
      </c>
      <c r="AB15" s="20"/>
      <c r="AC15" s="21"/>
      <c r="AD15" s="21"/>
      <c r="AE15" s="22"/>
    </row>
    <row r="16" spans="1:31" x14ac:dyDescent="0.25">
      <c r="C16" s="79">
        <v>2023</v>
      </c>
      <c r="D16" s="124">
        <f>E47</f>
        <v>0</v>
      </c>
      <c r="E16" s="15">
        <f t="shared" si="0"/>
        <v>0</v>
      </c>
      <c r="F16" s="4">
        <f>IFERROR((D14+D15+D16)/$D$23*100,0)</f>
        <v>0</v>
      </c>
      <c r="G16" s="97">
        <v>0</v>
      </c>
      <c r="H16" s="93" t="b">
        <f t="shared" ref="H16:H17" si="3">IF(F16&gt;=G16,TRUE,"NEHODNOCENO")</f>
        <v>1</v>
      </c>
      <c r="M16" s="31">
        <v>2023</v>
      </c>
      <c r="N16" s="23">
        <f t="shared" si="1"/>
        <v>0</v>
      </c>
      <c r="O16" s="24">
        <f>E47</f>
        <v>0</v>
      </c>
      <c r="P16" s="26" t="str">
        <f t="shared" si="2"/>
        <v>pravda</v>
      </c>
      <c r="AB16" s="20"/>
      <c r="AC16" s="21"/>
      <c r="AD16" s="21"/>
      <c r="AE16" s="22"/>
    </row>
    <row r="17" spans="3:31" x14ac:dyDescent="0.25">
      <c r="C17" s="79">
        <v>2024</v>
      </c>
      <c r="D17" s="124">
        <f>F47</f>
        <v>0</v>
      </c>
      <c r="E17" s="15">
        <f t="shared" si="0"/>
        <v>0</v>
      </c>
      <c r="F17" s="4">
        <f>IFERROR((D14+D15+D16+D17)/$D$23*100,0)</f>
        <v>0</v>
      </c>
      <c r="G17" s="97">
        <v>0</v>
      </c>
      <c r="H17" s="93" t="b">
        <f t="shared" si="3"/>
        <v>1</v>
      </c>
      <c r="M17" s="31">
        <v>2024</v>
      </c>
      <c r="N17" s="23">
        <f t="shared" si="1"/>
        <v>0</v>
      </c>
      <c r="O17" s="24">
        <f>F47</f>
        <v>0</v>
      </c>
      <c r="P17" s="26" t="str">
        <f t="shared" si="2"/>
        <v>pravda</v>
      </c>
      <c r="AB17" s="20"/>
      <c r="AC17" s="21"/>
      <c r="AD17" s="21"/>
      <c r="AE17" s="22"/>
    </row>
    <row r="18" spans="3:31" x14ac:dyDescent="0.25">
      <c r="C18" s="80">
        <v>2025</v>
      </c>
      <c r="D18" s="124">
        <f>G47</f>
        <v>0</v>
      </c>
      <c r="E18" s="15">
        <f t="shared" si="0"/>
        <v>0</v>
      </c>
      <c r="F18" s="4">
        <f>IFERROR((D14+D15+D16+D17+D18)/$D$23*100,0)</f>
        <v>0</v>
      </c>
      <c r="G18" s="97">
        <v>0</v>
      </c>
      <c r="H18" s="5" t="b">
        <f>IF(F18&gt;=G18,TRUE,FALSE)</f>
        <v>1</v>
      </c>
      <c r="M18" s="31">
        <v>2025</v>
      </c>
      <c r="N18" s="23">
        <f t="shared" si="1"/>
        <v>0</v>
      </c>
      <c r="O18" s="24">
        <f>G47</f>
        <v>0</v>
      </c>
      <c r="P18" s="26" t="str">
        <f t="shared" si="2"/>
        <v>pravda</v>
      </c>
      <c r="AB18" s="20"/>
      <c r="AC18" s="21"/>
      <c r="AD18" s="21"/>
      <c r="AE18" s="22"/>
    </row>
    <row r="19" spans="3:31" x14ac:dyDescent="0.25">
      <c r="C19" s="134">
        <v>2026</v>
      </c>
      <c r="D19" s="125">
        <f>H47</f>
        <v>0</v>
      </c>
      <c r="E19" s="135">
        <f t="shared" si="0"/>
        <v>0</v>
      </c>
      <c r="F19" s="136">
        <f>IFERROR((D14+D15+D16+D17+D18+D19)/$D$23*100,0)</f>
        <v>0</v>
      </c>
      <c r="G19" s="97">
        <v>34.44</v>
      </c>
      <c r="H19" s="5" t="b">
        <f>IF(F19&gt;=G19,TRUE,FALSE)</f>
        <v>0</v>
      </c>
      <c r="M19" s="31">
        <v>2026</v>
      </c>
      <c r="N19" s="23">
        <f t="shared" si="1"/>
        <v>0</v>
      </c>
      <c r="O19" s="24">
        <f>H47</f>
        <v>0</v>
      </c>
      <c r="P19" s="26" t="str">
        <f>IF(AND((O19-N19)&lt;0.001, (O19-N19)&gt;-0.001), "pravda", "chyba")</f>
        <v>pravda</v>
      </c>
      <c r="AB19" s="20"/>
      <c r="AC19" s="21"/>
      <c r="AD19" s="21"/>
      <c r="AE19" s="22"/>
    </row>
    <row r="20" spans="3:31" x14ac:dyDescent="0.25">
      <c r="C20" s="79">
        <v>2027</v>
      </c>
      <c r="D20" s="124">
        <f>I47</f>
        <v>0</v>
      </c>
      <c r="E20" s="138">
        <f t="shared" si="0"/>
        <v>0</v>
      </c>
      <c r="F20" s="4">
        <f>IFERROR((D14+D15+D16+D17+D18+D19+D20)/$D$23*100,0)</f>
        <v>0</v>
      </c>
      <c r="G20" s="133">
        <v>52.08</v>
      </c>
      <c r="H20" s="5" t="b">
        <f>IF(F20&gt;=G20,TRUE,FALSE)</f>
        <v>0</v>
      </c>
      <c r="M20" s="139">
        <v>2027</v>
      </c>
      <c r="N20" s="24">
        <f>D20</f>
        <v>0</v>
      </c>
      <c r="O20" s="24">
        <f>I47</f>
        <v>0</v>
      </c>
      <c r="P20" s="26" t="str">
        <f>IF(AND((O20-N20)&lt;0.001, (O20-N20)&gt;-0.001), "pravda", "chyba")</f>
        <v>pravda</v>
      </c>
      <c r="AB20" s="20"/>
      <c r="AC20" s="21"/>
      <c r="AD20" s="21"/>
      <c r="AE20" s="22"/>
    </row>
    <row r="21" spans="3:31" x14ac:dyDescent="0.25">
      <c r="C21" s="79">
        <v>2028</v>
      </c>
      <c r="D21" s="124">
        <f>J47</f>
        <v>0</v>
      </c>
      <c r="E21" s="138">
        <f t="shared" si="0"/>
        <v>0</v>
      </c>
      <c r="F21" s="4">
        <f>IFERROR((D14+D15+D16+D17+D18+D19+D20+D21)/$D$23*100,0)</f>
        <v>0</v>
      </c>
      <c r="G21" s="133">
        <v>70</v>
      </c>
      <c r="H21" s="5" t="b">
        <f>IF(F21&gt;=G21,TRUE,FALSE)</f>
        <v>0</v>
      </c>
      <c r="M21" s="139">
        <v>2028</v>
      </c>
      <c r="N21" s="24">
        <f>D21</f>
        <v>0</v>
      </c>
      <c r="O21" s="24">
        <f>J47</f>
        <v>0</v>
      </c>
      <c r="P21" s="26" t="str">
        <f>IF(AND((O21-N21)&lt;0.001, (O21-N21)&gt;-0.001), "pravda", "chyba")</f>
        <v>pravda</v>
      </c>
      <c r="AB21" s="20"/>
      <c r="AC21" s="21"/>
      <c r="AD21" s="21"/>
      <c r="AE21" s="22"/>
    </row>
    <row r="22" spans="3:31" ht="15.75" thickBot="1" x14ac:dyDescent="0.3">
      <c r="C22" s="79">
        <v>2029</v>
      </c>
      <c r="D22" s="125">
        <f>K47</f>
        <v>0</v>
      </c>
      <c r="E22" s="138">
        <f t="shared" si="0"/>
        <v>0</v>
      </c>
      <c r="F22" s="4">
        <f>IFERROR((D14+D15+D16+D17+D18+D19+D20+D21+D22)/$D$23*100,0)</f>
        <v>0</v>
      </c>
      <c r="G22" s="133">
        <v>100</v>
      </c>
      <c r="H22" s="5" t="b">
        <f>IF(F22&gt;=G22,TRUE,FALSE)</f>
        <v>0</v>
      </c>
      <c r="M22" s="140">
        <v>2029</v>
      </c>
      <c r="N22" s="141">
        <f>D22</f>
        <v>0</v>
      </c>
      <c r="O22" s="141">
        <f>K47</f>
        <v>0</v>
      </c>
      <c r="P22" s="142" t="str">
        <f>IF(AND((O22-N22)&lt;0.001, (O22-N22)&gt;-0.001), "pravda", "chyba")</f>
        <v>pravda</v>
      </c>
      <c r="AB22" s="20"/>
      <c r="AC22" s="21"/>
      <c r="AD22" s="21"/>
      <c r="AE22" s="22"/>
    </row>
    <row r="23" spans="3:31" ht="15.75" thickBot="1" x14ac:dyDescent="0.3">
      <c r="C23" s="137" t="s">
        <v>14</v>
      </c>
      <c r="D23" s="82">
        <f>D14+D15+D16+D17+D18+D19+D20+D21+D22</f>
        <v>0</v>
      </c>
      <c r="E23" s="83">
        <f t="shared" si="0"/>
        <v>0</v>
      </c>
      <c r="F23" s="84" t="s">
        <v>1</v>
      </c>
      <c r="G23" s="6">
        <v>100</v>
      </c>
      <c r="H23" s="84" t="s">
        <v>1</v>
      </c>
      <c r="M23" s="33" t="s">
        <v>8</v>
      </c>
      <c r="N23" s="32">
        <f>D23</f>
        <v>0</v>
      </c>
      <c r="O23" s="32">
        <f>C59</f>
        <v>0</v>
      </c>
      <c r="P23" s="34" t="str">
        <f t="shared" ref="P23" si="4">IF(O23=N23, "pravda", "chyba")</f>
        <v>pravda</v>
      </c>
    </row>
    <row r="24" spans="3:31" x14ac:dyDescent="0.25">
      <c r="D24" s="38"/>
      <c r="E24" s="38"/>
    </row>
    <row r="25" spans="3:31" x14ac:dyDescent="0.25">
      <c r="C25" s="38"/>
      <c r="D25" s="186"/>
      <c r="E25" s="186"/>
      <c r="F25" s="186"/>
      <c r="G25" s="186"/>
      <c r="H25" s="186"/>
      <c r="I25" s="186"/>
      <c r="K25" t="s">
        <v>11</v>
      </c>
    </row>
    <row r="26" spans="3:31" x14ac:dyDescent="0.25">
      <c r="D26" s="38"/>
      <c r="E26" s="38"/>
      <c r="F26" s="38"/>
      <c r="G26" s="38"/>
      <c r="H26" s="38"/>
      <c r="I26" s="38"/>
    </row>
    <row r="27" spans="3:31" ht="15.75" thickBot="1" x14ac:dyDescent="0.3"/>
    <row r="28" spans="3:31" ht="15" customHeight="1" x14ac:dyDescent="0.25">
      <c r="D28" s="192" t="s">
        <v>51</v>
      </c>
      <c r="E28" s="187" t="s">
        <v>47</v>
      </c>
      <c r="F28" s="187" t="s">
        <v>46</v>
      </c>
      <c r="G28" s="187" t="s">
        <v>10</v>
      </c>
      <c r="H28" s="126"/>
      <c r="I28" s="126"/>
      <c r="J28" s="126"/>
      <c r="K28" s="126"/>
      <c r="L28" s="126"/>
      <c r="M28" s="126"/>
      <c r="N28" s="126"/>
      <c r="O28" s="126"/>
    </row>
    <row r="29" spans="3:31" ht="15" customHeight="1" x14ac:dyDescent="0.25">
      <c r="D29" s="188"/>
      <c r="E29" s="193"/>
      <c r="F29" s="188"/>
      <c r="G29" s="188"/>
      <c r="H29" s="126"/>
      <c r="I29" s="126"/>
      <c r="J29" s="126"/>
      <c r="K29" s="126"/>
      <c r="L29" s="126"/>
      <c r="M29" s="126"/>
      <c r="N29" s="126"/>
      <c r="O29" s="126"/>
    </row>
    <row r="30" spans="3:31" x14ac:dyDescent="0.25">
      <c r="D30" s="188"/>
      <c r="E30" s="193"/>
      <c r="F30" s="188"/>
      <c r="G30" s="188"/>
      <c r="H30" s="126"/>
      <c r="I30" s="126"/>
      <c r="J30" s="126"/>
      <c r="K30" s="126"/>
      <c r="L30" s="126"/>
      <c r="M30" s="126"/>
      <c r="N30" s="126"/>
      <c r="O30" s="126"/>
    </row>
    <row r="31" spans="3:31" x14ac:dyDescent="0.25">
      <c r="D31" s="188"/>
      <c r="E31" s="193"/>
      <c r="F31" s="188"/>
      <c r="G31" s="188"/>
      <c r="H31" s="126"/>
      <c r="I31" s="126"/>
      <c r="J31" s="126"/>
      <c r="K31" s="126"/>
      <c r="L31" s="126"/>
      <c r="M31" s="126"/>
      <c r="N31" s="126"/>
      <c r="O31" s="126"/>
    </row>
    <row r="32" spans="3:31" x14ac:dyDescent="0.25">
      <c r="D32" s="188"/>
      <c r="E32" s="193"/>
      <c r="F32" s="188"/>
      <c r="G32" s="188"/>
      <c r="H32" s="126"/>
      <c r="I32" s="126"/>
      <c r="J32" s="126"/>
      <c r="K32" s="126"/>
      <c r="L32" s="126"/>
      <c r="M32" s="126"/>
      <c r="N32" s="126"/>
      <c r="O32" s="126"/>
    </row>
    <row r="33" spans="1:16" ht="62.25" customHeight="1" thickBot="1" x14ac:dyDescent="0.3">
      <c r="D33" s="189"/>
      <c r="E33" s="194"/>
      <c r="F33" s="188"/>
      <c r="G33" s="189"/>
      <c r="H33" s="126"/>
      <c r="I33" s="126"/>
      <c r="J33" s="126"/>
      <c r="K33" s="126"/>
      <c r="L33" s="126"/>
      <c r="M33" s="126"/>
      <c r="N33" s="126"/>
      <c r="O33" s="126"/>
    </row>
    <row r="34" spans="1:16" ht="17.25" customHeight="1" thickBot="1" x14ac:dyDescent="0.3">
      <c r="D34" s="99"/>
      <c r="E34" s="47">
        <v>24.5</v>
      </c>
      <c r="F34" s="17">
        <f>D34*E34</f>
        <v>0</v>
      </c>
      <c r="G34" s="18" t="str">
        <f>IF(D23&lt;=(ROUND(F34,0)),IF((D23)&lt;(ROUND(F34-100,0)),"CHYBA","PRAVDA"),"CHYBA")</f>
        <v>PRAVDA</v>
      </c>
      <c r="H34" s="126"/>
      <c r="I34" s="126"/>
      <c r="J34" s="126"/>
      <c r="K34" s="128"/>
      <c r="L34" s="126"/>
      <c r="M34" s="126"/>
      <c r="N34" s="126"/>
      <c r="O34" s="126"/>
    </row>
    <row r="35" spans="1:16" x14ac:dyDescent="0.25">
      <c r="H35" s="126"/>
      <c r="I35" s="126"/>
      <c r="J35" s="126"/>
      <c r="K35" s="126"/>
      <c r="L35" s="126"/>
      <c r="M35" s="126"/>
      <c r="N35" s="126"/>
      <c r="O35" s="126"/>
    </row>
    <row r="36" spans="1:16" x14ac:dyDescent="0.25">
      <c r="H36" s="126"/>
      <c r="I36" s="126"/>
      <c r="J36" s="126"/>
      <c r="K36" s="126"/>
      <c r="L36" s="126"/>
      <c r="M36" s="126"/>
      <c r="N36" s="126"/>
      <c r="O36" s="126"/>
    </row>
    <row r="37" spans="1:16" ht="15.75" thickBot="1" x14ac:dyDescent="0.3">
      <c r="A37" s="98" t="s">
        <v>4</v>
      </c>
      <c r="B37" s="8"/>
      <c r="C37" s="8"/>
      <c r="D37" s="9"/>
      <c r="H37" s="126"/>
      <c r="I37" s="126"/>
      <c r="J37" s="126"/>
      <c r="K37" s="126"/>
      <c r="L37" s="126"/>
      <c r="M37" s="126"/>
      <c r="N37" s="126"/>
      <c r="O37" s="126"/>
    </row>
    <row r="38" spans="1:16" x14ac:dyDescent="0.25">
      <c r="A38" s="190" t="s">
        <v>9</v>
      </c>
      <c r="B38" s="191"/>
      <c r="C38" s="90">
        <v>2021</v>
      </c>
      <c r="D38" s="56">
        <v>2022</v>
      </c>
      <c r="E38" s="90">
        <v>2023</v>
      </c>
      <c r="F38" s="56">
        <v>2024</v>
      </c>
      <c r="G38" s="92">
        <v>2025</v>
      </c>
      <c r="H38" s="56">
        <v>2026</v>
      </c>
      <c r="I38" s="92">
        <v>2027</v>
      </c>
      <c r="J38" s="56">
        <v>2028</v>
      </c>
      <c r="K38" s="86">
        <v>2029</v>
      </c>
      <c r="L38" s="126"/>
      <c r="M38" s="126"/>
      <c r="N38" s="126"/>
      <c r="O38" s="126"/>
      <c r="P38" s="126"/>
    </row>
    <row r="39" spans="1:16" ht="107.25" thickBot="1" x14ac:dyDescent="0.3">
      <c r="A39" s="85" t="s">
        <v>27</v>
      </c>
      <c r="B39" s="95" t="s">
        <v>25</v>
      </c>
      <c r="C39" s="91" t="s">
        <v>37</v>
      </c>
      <c r="D39" s="76" t="s">
        <v>37</v>
      </c>
      <c r="E39" s="91" t="s">
        <v>37</v>
      </c>
      <c r="F39" s="76" t="s">
        <v>37</v>
      </c>
      <c r="G39" s="91" t="s">
        <v>37</v>
      </c>
      <c r="H39" s="76" t="s">
        <v>37</v>
      </c>
      <c r="I39" s="91" t="s">
        <v>37</v>
      </c>
      <c r="J39" s="76" t="s">
        <v>37</v>
      </c>
      <c r="K39" s="132" t="s">
        <v>37</v>
      </c>
      <c r="L39" s="126"/>
      <c r="M39" s="126"/>
      <c r="N39" s="126"/>
      <c r="O39" s="126"/>
      <c r="P39" s="126"/>
    </row>
    <row r="40" spans="1:16" x14ac:dyDescent="0.25">
      <c r="A40" s="39" t="s">
        <v>15</v>
      </c>
      <c r="B40" s="40" t="s">
        <v>15</v>
      </c>
      <c r="C40" s="112"/>
      <c r="D40" s="2"/>
      <c r="E40" s="2"/>
      <c r="F40" s="73"/>
      <c r="G40" s="54"/>
      <c r="H40" s="57"/>
      <c r="I40" s="54"/>
      <c r="J40" s="57"/>
      <c r="K40" s="57"/>
      <c r="L40" s="126"/>
      <c r="M40" s="126"/>
      <c r="N40" s="126"/>
      <c r="O40" s="126"/>
      <c r="P40" s="126"/>
    </row>
    <row r="41" spans="1:16" x14ac:dyDescent="0.25">
      <c r="A41" s="41" t="s">
        <v>15</v>
      </c>
      <c r="B41" s="42" t="s">
        <v>15</v>
      </c>
      <c r="C41" s="1"/>
      <c r="D41" s="3"/>
      <c r="E41" s="3"/>
      <c r="F41" s="3"/>
      <c r="G41" s="55"/>
      <c r="H41" s="58"/>
      <c r="I41" s="55"/>
      <c r="J41" s="58"/>
      <c r="K41" s="58"/>
      <c r="L41" s="126"/>
      <c r="M41" s="126"/>
      <c r="N41" s="126"/>
      <c r="O41" s="126"/>
      <c r="P41" s="126"/>
    </row>
    <row r="42" spans="1:16" x14ac:dyDescent="0.25">
      <c r="A42" s="41" t="s">
        <v>15</v>
      </c>
      <c r="B42" s="42" t="s">
        <v>15</v>
      </c>
      <c r="C42" s="1"/>
      <c r="D42" s="3"/>
      <c r="E42" s="3"/>
      <c r="F42" s="3"/>
      <c r="G42" s="55"/>
      <c r="H42" s="58"/>
      <c r="I42" s="55"/>
      <c r="J42" s="58"/>
      <c r="K42" s="58"/>
      <c r="L42" s="126"/>
      <c r="M42" s="126"/>
      <c r="N42" s="126"/>
      <c r="O42" s="126"/>
      <c r="P42" s="126"/>
    </row>
    <row r="43" spans="1:16" x14ac:dyDescent="0.25">
      <c r="A43" s="41" t="s">
        <v>15</v>
      </c>
      <c r="B43" s="42" t="s">
        <v>15</v>
      </c>
      <c r="C43" s="1"/>
      <c r="D43" s="3"/>
      <c r="E43" s="3"/>
      <c r="F43" s="3"/>
      <c r="G43" s="55"/>
      <c r="H43" s="58"/>
      <c r="I43" s="55"/>
      <c r="J43" s="58"/>
      <c r="K43" s="58"/>
      <c r="L43" s="126"/>
      <c r="M43" s="126"/>
      <c r="N43" s="126"/>
      <c r="O43" s="126"/>
      <c r="P43" s="126"/>
    </row>
    <row r="44" spans="1:16" x14ac:dyDescent="0.25">
      <c r="A44" s="41" t="s">
        <v>15</v>
      </c>
      <c r="B44" s="42" t="s">
        <v>15</v>
      </c>
      <c r="C44" s="1"/>
      <c r="D44" s="3"/>
      <c r="E44" s="3"/>
      <c r="F44" s="3"/>
      <c r="G44" s="55"/>
      <c r="H44" s="58"/>
      <c r="I44" s="55"/>
      <c r="J44" s="58"/>
      <c r="K44" s="58"/>
      <c r="L44" s="126"/>
      <c r="M44" s="126"/>
      <c r="N44" s="126"/>
      <c r="O44" s="126"/>
      <c r="P44" s="126"/>
    </row>
    <row r="45" spans="1:16" x14ac:dyDescent="0.25">
      <c r="A45" s="41" t="s">
        <v>15</v>
      </c>
      <c r="B45" s="42" t="s">
        <v>15</v>
      </c>
      <c r="C45" s="1"/>
      <c r="D45" s="3"/>
      <c r="E45" s="3"/>
      <c r="F45" s="3"/>
      <c r="G45" s="55"/>
      <c r="H45" s="58"/>
      <c r="I45" s="55"/>
      <c r="J45" s="58"/>
      <c r="K45" s="58"/>
      <c r="L45" s="126"/>
      <c r="M45" s="126"/>
      <c r="N45" s="126"/>
      <c r="O45" s="126"/>
      <c r="P45" s="126"/>
    </row>
    <row r="46" spans="1:16" ht="15.75" thickBot="1" x14ac:dyDescent="0.3">
      <c r="A46" s="43" t="s">
        <v>15</v>
      </c>
      <c r="B46" s="48" t="s">
        <v>15</v>
      </c>
      <c r="C46" s="60"/>
      <c r="D46" s="62"/>
      <c r="E46" s="62"/>
      <c r="F46" s="62"/>
      <c r="G46" s="63"/>
      <c r="H46" s="64"/>
      <c r="I46" s="63"/>
      <c r="J46" s="64"/>
      <c r="K46" s="64"/>
      <c r="L46" s="126"/>
      <c r="M46" s="126"/>
      <c r="N46" s="126"/>
      <c r="O46" s="126"/>
      <c r="P46" s="126"/>
    </row>
    <row r="47" spans="1:16" ht="15.75" thickBot="1" x14ac:dyDescent="0.3">
      <c r="C47" s="74">
        <f t="shared" ref="C47:H47" si="5">SUM(C40:C46)</f>
        <v>0</v>
      </c>
      <c r="D47" s="74">
        <f t="shared" si="5"/>
        <v>0</v>
      </c>
      <c r="E47" s="74">
        <f t="shared" si="5"/>
        <v>0</v>
      </c>
      <c r="F47" s="75">
        <f t="shared" si="5"/>
        <v>0</v>
      </c>
      <c r="G47" s="75">
        <f t="shared" si="5"/>
        <v>0</v>
      </c>
      <c r="H47" s="75">
        <f t="shared" si="5"/>
        <v>0</v>
      </c>
      <c r="I47" s="75">
        <f>SUM(I40:I46)</f>
        <v>0</v>
      </c>
      <c r="J47" s="75">
        <f t="shared" ref="J47" si="6">SUM(J40:J46)</f>
        <v>0</v>
      </c>
      <c r="K47" s="75">
        <f t="shared" ref="K47" si="7">SUM(K40:K46)</f>
        <v>0</v>
      </c>
      <c r="L47" s="126"/>
      <c r="M47" s="126"/>
      <c r="N47" s="126"/>
      <c r="O47" s="126"/>
      <c r="P47" s="126"/>
    </row>
    <row r="48" spans="1:16" x14ac:dyDescent="0.25">
      <c r="B48" s="104"/>
      <c r="C48" s="38"/>
      <c r="D48" s="127"/>
      <c r="E48" s="127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</row>
    <row r="49" spans="1:23" ht="15.75" thickBot="1" x14ac:dyDescent="0.3">
      <c r="A49" s="119" t="s">
        <v>26</v>
      </c>
      <c r="B49" s="37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</row>
    <row r="50" spans="1:23" x14ac:dyDescent="0.25">
      <c r="A50" s="190" t="s">
        <v>9</v>
      </c>
      <c r="B50" s="191"/>
      <c r="C50" s="86" t="s">
        <v>8</v>
      </c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</row>
    <row r="51" spans="1:23" ht="45.75" thickBot="1" x14ac:dyDescent="0.3">
      <c r="A51" s="85" t="s">
        <v>39</v>
      </c>
      <c r="B51" s="95" t="s">
        <v>40</v>
      </c>
      <c r="C51" s="87" t="s">
        <v>38</v>
      </c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</row>
    <row r="52" spans="1:23" x14ac:dyDescent="0.25">
      <c r="A52" s="44" t="str">
        <f t="shared" ref="A52:B58" si="8">A40</f>
        <v>XXX</v>
      </c>
      <c r="B52" s="49" t="str">
        <f t="shared" si="8"/>
        <v>XXX</v>
      </c>
      <c r="C52" s="52">
        <f t="shared" ref="C52:C58" si="9">C40+D40+E40+F40+G40+H40+I40+J40+K40</f>
        <v>0</v>
      </c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R52" s="105"/>
      <c r="S52" s="106" t="s">
        <v>20</v>
      </c>
      <c r="T52" s="107" t="s">
        <v>22</v>
      </c>
      <c r="U52" s="107"/>
      <c r="V52" s="106" t="s">
        <v>21</v>
      </c>
      <c r="W52" s="108" t="s">
        <v>23</v>
      </c>
    </row>
    <row r="53" spans="1:23" x14ac:dyDescent="0.25">
      <c r="A53" s="45" t="str">
        <f t="shared" si="8"/>
        <v>XXX</v>
      </c>
      <c r="B53" s="50" t="str">
        <f t="shared" si="8"/>
        <v>XXX</v>
      </c>
      <c r="C53" s="53">
        <f t="shared" si="9"/>
        <v>0</v>
      </c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R53" s="109">
        <v>2016</v>
      </c>
      <c r="S53" s="110">
        <f>C47</f>
        <v>0</v>
      </c>
      <c r="T53" s="110">
        <f t="shared" ref="T53:T58" si="10">S53/100*95</f>
        <v>0</v>
      </c>
      <c r="U53" s="110"/>
      <c r="V53" s="110" t="e">
        <f>#REF!</f>
        <v>#REF!</v>
      </c>
      <c r="W53" s="111" t="e">
        <f t="shared" ref="W53:W58" si="11">V53/95*100</f>
        <v>#REF!</v>
      </c>
    </row>
    <row r="54" spans="1:23" x14ac:dyDescent="0.25">
      <c r="A54" s="45" t="str">
        <f t="shared" si="8"/>
        <v>XXX</v>
      </c>
      <c r="B54" s="50" t="str">
        <f t="shared" si="8"/>
        <v>XXX</v>
      </c>
      <c r="C54" s="53">
        <f t="shared" si="9"/>
        <v>0</v>
      </c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R54" s="109">
        <v>2017</v>
      </c>
      <c r="S54" s="110">
        <f>D47</f>
        <v>0</v>
      </c>
      <c r="T54" s="110">
        <f t="shared" si="10"/>
        <v>0</v>
      </c>
      <c r="U54" s="110"/>
      <c r="V54" s="110" t="e">
        <f>#REF!</f>
        <v>#REF!</v>
      </c>
      <c r="W54" s="111" t="e">
        <f t="shared" si="11"/>
        <v>#REF!</v>
      </c>
    </row>
    <row r="55" spans="1:23" x14ac:dyDescent="0.25">
      <c r="A55" s="45" t="str">
        <f t="shared" si="8"/>
        <v>XXX</v>
      </c>
      <c r="B55" s="50" t="str">
        <f t="shared" si="8"/>
        <v>XXX</v>
      </c>
      <c r="C55" s="53">
        <f t="shared" si="9"/>
        <v>0</v>
      </c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R55" s="109">
        <v>2018</v>
      </c>
      <c r="S55" s="110">
        <f>E47</f>
        <v>0</v>
      </c>
      <c r="T55" s="110">
        <f t="shared" si="10"/>
        <v>0</v>
      </c>
      <c r="U55" s="110"/>
      <c r="V55" s="110">
        <f>J47</f>
        <v>0</v>
      </c>
      <c r="W55" s="111">
        <f t="shared" si="11"/>
        <v>0</v>
      </c>
    </row>
    <row r="56" spans="1:23" x14ac:dyDescent="0.25">
      <c r="A56" s="45" t="str">
        <f t="shared" si="8"/>
        <v>XXX</v>
      </c>
      <c r="B56" s="50" t="str">
        <f t="shared" si="8"/>
        <v>XXX</v>
      </c>
      <c r="C56" s="53">
        <f t="shared" si="9"/>
        <v>0</v>
      </c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R56" s="109">
        <v>2019</v>
      </c>
      <c r="S56" s="110">
        <f>F47</f>
        <v>0</v>
      </c>
      <c r="T56" s="110">
        <f t="shared" si="10"/>
        <v>0</v>
      </c>
      <c r="U56" s="110"/>
      <c r="V56" s="110">
        <f>M47</f>
        <v>0</v>
      </c>
      <c r="W56" s="111">
        <f t="shared" si="11"/>
        <v>0</v>
      </c>
    </row>
    <row r="57" spans="1:23" x14ac:dyDescent="0.25">
      <c r="A57" s="45" t="str">
        <f t="shared" si="8"/>
        <v>XXX</v>
      </c>
      <c r="B57" s="50" t="str">
        <f t="shared" si="8"/>
        <v>XXX</v>
      </c>
      <c r="C57" s="53">
        <f t="shared" si="9"/>
        <v>0</v>
      </c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R57" s="109">
        <v>2020</v>
      </c>
      <c r="S57" s="110">
        <f>G47</f>
        <v>0</v>
      </c>
      <c r="T57" s="110">
        <f t="shared" si="10"/>
        <v>0</v>
      </c>
      <c r="U57" s="110"/>
      <c r="V57" s="110">
        <f>P47</f>
        <v>0</v>
      </c>
      <c r="W57" s="111">
        <f t="shared" si="11"/>
        <v>0</v>
      </c>
    </row>
    <row r="58" spans="1:23" ht="15.75" thickBot="1" x14ac:dyDescent="0.3">
      <c r="A58" s="46" t="str">
        <f t="shared" si="8"/>
        <v>XXX</v>
      </c>
      <c r="B58" s="51" t="str">
        <f t="shared" si="8"/>
        <v>XXX</v>
      </c>
      <c r="C58" s="53">
        <f t="shared" si="9"/>
        <v>0</v>
      </c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R58" s="109">
        <v>2021</v>
      </c>
      <c r="S58" s="110">
        <f>H47</f>
        <v>0</v>
      </c>
      <c r="T58" s="110">
        <f t="shared" si="10"/>
        <v>0</v>
      </c>
      <c r="U58" s="110"/>
      <c r="V58" s="110">
        <f>S47</f>
        <v>0</v>
      </c>
      <c r="W58" s="111">
        <f t="shared" si="11"/>
        <v>0</v>
      </c>
    </row>
    <row r="59" spans="1:23" ht="15.75" thickBot="1" x14ac:dyDescent="0.3">
      <c r="C59" s="59">
        <f>SUM(C52:C58)</f>
        <v>0</v>
      </c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</row>
    <row r="60" spans="1:23" x14ac:dyDescent="0.25">
      <c r="C60" s="38"/>
      <c r="D60" s="38"/>
      <c r="E60" s="38"/>
    </row>
  </sheetData>
  <sheetProtection algorithmName="SHA-512" hashValue="MBCql2Umk2eCrf+A2HYWPpfv/vMB6pGMIWavNQem2wERciJwc4Eta1nxo9irMNh+torK7AUmd/myibY32jhOSA==" saltValue="R6h4RVJBo/bWd1sUXQlNZw==" spinCount="100000" sheet="1" formatCells="0"/>
  <mergeCells count="22">
    <mergeCell ref="D25:I25"/>
    <mergeCell ref="G28:G33"/>
    <mergeCell ref="A38:B38"/>
    <mergeCell ref="A50:B50"/>
    <mergeCell ref="D28:D33"/>
    <mergeCell ref="E28:E33"/>
    <mergeCell ref="F28:F33"/>
    <mergeCell ref="B3:E3"/>
    <mergeCell ref="B4:E4"/>
    <mergeCell ref="G12:G13"/>
    <mergeCell ref="F3:H3"/>
    <mergeCell ref="F4:H4"/>
    <mergeCell ref="C12:C13"/>
    <mergeCell ref="D12:D13"/>
    <mergeCell ref="B6:E6"/>
    <mergeCell ref="F6:H6"/>
    <mergeCell ref="B5:E5"/>
    <mergeCell ref="AB12:AE12"/>
    <mergeCell ref="M12:P12"/>
    <mergeCell ref="H12:H13"/>
    <mergeCell ref="F12:F13"/>
    <mergeCell ref="E12:E13"/>
  </mergeCells>
  <conditionalFormatting sqref="G34">
    <cfRule type="cellIs" dxfId="29" priority="127" operator="equal">
      <formula>"PRAVDA"</formula>
    </cfRule>
  </conditionalFormatting>
  <conditionalFormatting sqref="H14:H17">
    <cfRule type="containsText" dxfId="28" priority="1" operator="containsText" text="NEHODNOCENO">
      <formula>NOT(ISERROR(SEARCH("NEHODNOCENO",H14)))</formula>
    </cfRule>
  </conditionalFormatting>
  <conditionalFormatting sqref="H14:H18">
    <cfRule type="containsText" dxfId="27" priority="68" operator="containsText" text="NEPRAVDA">
      <formula>NOT(ISERROR(SEARCH("NEPRAVDA",H14)))</formula>
    </cfRule>
  </conditionalFormatting>
  <conditionalFormatting sqref="H14:H22">
    <cfRule type="cellIs" dxfId="26" priority="134" operator="equal">
      <formula>TRUE</formula>
    </cfRule>
  </conditionalFormatting>
  <conditionalFormatting sqref="H19:H22">
    <cfRule type="cellIs" dxfId="25" priority="71" operator="equal">
      <formula>FALSE</formula>
    </cfRule>
  </conditionalFormatting>
  <conditionalFormatting sqref="P14:P23">
    <cfRule type="containsText" dxfId="24" priority="7" operator="containsText" text="chyba">
      <formula>NOT(ISERROR(SEARCH("chyba",P14)))</formula>
    </cfRule>
    <cfRule type="containsText" dxfId="23" priority="9" operator="containsText" text="pravda">
      <formula>NOT(ISERROR(SEARCH("pravda",P14)))</formula>
    </cfRule>
    <cfRule type="cellIs" dxfId="22" priority="10" operator="equal">
      <formula>"""pravda"""</formula>
    </cfRule>
    <cfRule type="cellIs" dxfId="21" priority="11" operator="equal">
      <formula>TRUE</formula>
    </cfRule>
  </conditionalFormatting>
  <conditionalFormatting sqref="AE14:AE22">
    <cfRule type="containsText" dxfId="20" priority="103" operator="containsText" text="chyba">
      <formula>NOT(ISERROR(SEARCH("chyba",AE14)))</formula>
    </cfRule>
    <cfRule type="containsText" dxfId="19" priority="108" operator="containsText" text="pravda">
      <formula>NOT(ISERROR(SEARCH("pravda",AE14)))</formula>
    </cfRule>
    <cfRule type="cellIs" dxfId="18" priority="109" operator="equal">
      <formula>"""pravda"""</formula>
    </cfRule>
    <cfRule type="cellIs" dxfId="17" priority="110" operator="equal">
      <formula>TRUE</formula>
    </cfRule>
  </conditionalFormatting>
  <pageMargins left="0.23622047244094491" right="0.23622047244094491" top="0.74803149606299213" bottom="0.74803149606299213" header="0.31496062992125984" footer="0.31496062992125984"/>
  <pageSetup paperSize="8" scale="49" fitToHeight="0" orientation="landscape" cellComments="asDisplayed" r:id="rId1"/>
  <ignoredErrors>
    <ignoredError sqref="H15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E60"/>
  <sheetViews>
    <sheetView tabSelected="1" topLeftCell="G31" zoomScaleNormal="100" workbookViewId="0">
      <selection activeCell="R42" sqref="R42"/>
    </sheetView>
  </sheetViews>
  <sheetFormatPr defaultColWidth="9.140625" defaultRowHeight="15" x14ac:dyDescent="0.25"/>
  <cols>
    <col min="1" max="2" width="16.42578125" customWidth="1"/>
    <col min="3" max="3" width="16.5703125" customWidth="1"/>
    <col min="4" max="4" width="17.42578125" customWidth="1"/>
    <col min="5" max="5" width="19" customWidth="1"/>
    <col min="6" max="15" width="16.7109375" customWidth="1"/>
    <col min="16" max="16" width="16.5703125" customWidth="1"/>
    <col min="17" max="17" width="16.7109375" customWidth="1"/>
    <col min="18" max="18" width="17.28515625" customWidth="1"/>
    <col min="19" max="19" width="17.5703125" customWidth="1"/>
    <col min="20" max="21" width="17.140625" customWidth="1"/>
    <col min="22" max="25" width="16.7109375" customWidth="1"/>
    <col min="26" max="26" width="17.140625" customWidth="1"/>
    <col min="27" max="27" width="11.7109375" customWidth="1"/>
    <col min="28" max="28" width="11.5703125" customWidth="1"/>
    <col min="29" max="29" width="20.140625" customWidth="1"/>
    <col min="30" max="30" width="18" customWidth="1"/>
    <col min="31" max="31" width="16" customWidth="1"/>
  </cols>
  <sheetData>
    <row r="1" spans="1:31" ht="18.75" x14ac:dyDescent="0.3">
      <c r="A1" s="36" t="s">
        <v>54</v>
      </c>
      <c r="C1" s="7" t="s">
        <v>48</v>
      </c>
      <c r="I1" s="7" t="s">
        <v>28</v>
      </c>
      <c r="AA1" s="100"/>
      <c r="AB1" s="100"/>
    </row>
    <row r="2" spans="1:31" ht="15.75" thickBot="1" x14ac:dyDescent="0.3">
      <c r="C2" s="101"/>
    </row>
    <row r="3" spans="1:31" x14ac:dyDescent="0.25">
      <c r="B3" s="164" t="s">
        <v>41</v>
      </c>
      <c r="C3" s="165"/>
      <c r="D3" s="165"/>
      <c r="E3" s="165"/>
      <c r="F3" s="170" t="s">
        <v>56</v>
      </c>
      <c r="G3" s="171"/>
      <c r="H3" s="172"/>
      <c r="J3" s="10" t="s">
        <v>50</v>
      </c>
      <c r="K3" s="11"/>
      <c r="L3" s="11"/>
      <c r="M3" s="10"/>
    </row>
    <row r="4" spans="1:31" x14ac:dyDescent="0.25">
      <c r="B4" s="166" t="s">
        <v>49</v>
      </c>
      <c r="C4" s="167"/>
      <c r="D4" s="167"/>
      <c r="E4" s="167"/>
      <c r="F4" s="173" t="s">
        <v>55</v>
      </c>
      <c r="G4" s="174"/>
      <c r="H4" s="175"/>
      <c r="J4" s="10" t="s">
        <v>16</v>
      </c>
    </row>
    <row r="5" spans="1:31" x14ac:dyDescent="0.25">
      <c r="B5" s="183" t="s">
        <v>52</v>
      </c>
      <c r="C5" s="184"/>
      <c r="D5" s="184"/>
      <c r="E5" s="185"/>
      <c r="F5" s="151"/>
      <c r="G5" s="152">
        <v>1</v>
      </c>
      <c r="H5" s="153"/>
      <c r="J5" s="10" t="s">
        <v>12</v>
      </c>
    </row>
    <row r="6" spans="1:31" ht="15.75" thickBot="1" x14ac:dyDescent="0.3">
      <c r="B6" s="178" t="s">
        <v>53</v>
      </c>
      <c r="C6" s="179"/>
      <c r="D6" s="179"/>
      <c r="E6" s="179"/>
      <c r="F6" s="180">
        <v>46041</v>
      </c>
      <c r="G6" s="181"/>
      <c r="H6" s="182"/>
    </row>
    <row r="7" spans="1:31" ht="15.75" thickBot="1" x14ac:dyDescent="0.3">
      <c r="B7" s="35"/>
      <c r="C7" s="35"/>
      <c r="D7" s="35"/>
      <c r="E7" s="35"/>
      <c r="J7" s="10"/>
    </row>
    <row r="8" spans="1:31" ht="15.75" thickBot="1" x14ac:dyDescent="0.3">
      <c r="C8" s="101"/>
      <c r="G8" s="121"/>
      <c r="H8" s="12" t="s">
        <v>7</v>
      </c>
      <c r="I8" s="13"/>
      <c r="L8" s="12"/>
      <c r="M8" s="13"/>
    </row>
    <row r="9" spans="1:31" ht="15.75" thickBot="1" x14ac:dyDescent="0.3">
      <c r="G9" s="122"/>
      <c r="H9" s="14" t="s">
        <v>13</v>
      </c>
      <c r="L9" s="14"/>
    </row>
    <row r="10" spans="1:31" x14ac:dyDescent="0.25">
      <c r="C10" s="101"/>
      <c r="D10" s="101"/>
      <c r="E10" s="102"/>
      <c r="F10" s="102"/>
      <c r="G10" s="102"/>
      <c r="H10" s="102"/>
      <c r="I10" s="102"/>
    </row>
    <row r="11" spans="1:31" ht="19.5" thickBot="1" x14ac:dyDescent="0.35">
      <c r="C11" s="7" t="s">
        <v>42</v>
      </c>
      <c r="D11" s="8" t="s">
        <v>19</v>
      </c>
      <c r="E11" s="9"/>
      <c r="F11" s="9"/>
      <c r="G11" s="9"/>
      <c r="H11" s="9"/>
      <c r="M11" s="103" t="s">
        <v>35</v>
      </c>
    </row>
    <row r="12" spans="1:31" ht="15" customHeight="1" thickBot="1" x14ac:dyDescent="0.3">
      <c r="C12" s="176" t="s">
        <v>0</v>
      </c>
      <c r="D12" s="176" t="s">
        <v>31</v>
      </c>
      <c r="E12" s="187" t="s">
        <v>30</v>
      </c>
      <c r="F12" s="162" t="s">
        <v>43</v>
      </c>
      <c r="G12" s="160" t="s">
        <v>44</v>
      </c>
      <c r="H12" s="168" t="s">
        <v>45</v>
      </c>
      <c r="I12" s="158" t="s">
        <v>2</v>
      </c>
      <c r="M12" s="157" t="s">
        <v>17</v>
      </c>
      <c r="N12" s="157"/>
      <c r="O12" s="157"/>
      <c r="P12" s="157"/>
      <c r="R12" s="157" t="s">
        <v>34</v>
      </c>
      <c r="S12" s="157"/>
      <c r="T12" s="157"/>
      <c r="U12" s="157"/>
      <c r="AB12" s="155"/>
      <c r="AC12" s="156"/>
      <c r="AD12" s="156"/>
      <c r="AE12" s="156"/>
    </row>
    <row r="13" spans="1:31" ht="50.25" customHeight="1" thickBot="1" x14ac:dyDescent="0.3">
      <c r="C13" s="177"/>
      <c r="D13" s="177"/>
      <c r="E13" s="189"/>
      <c r="F13" s="163"/>
      <c r="G13" s="161"/>
      <c r="H13" s="169"/>
      <c r="I13" s="159" t="s">
        <v>2</v>
      </c>
      <c r="M13" s="27" t="s">
        <v>3</v>
      </c>
      <c r="N13" s="28" t="s">
        <v>5</v>
      </c>
      <c r="O13" s="28" t="s">
        <v>6</v>
      </c>
      <c r="P13" s="29" t="s">
        <v>18</v>
      </c>
      <c r="R13" s="27" t="s">
        <v>3</v>
      </c>
      <c r="S13" s="28" t="s">
        <v>5</v>
      </c>
      <c r="T13" s="28" t="s">
        <v>6</v>
      </c>
      <c r="U13" s="29" t="s">
        <v>18</v>
      </c>
      <c r="AB13" s="19"/>
      <c r="AC13" s="19"/>
      <c r="AD13" s="19"/>
      <c r="AE13" s="19"/>
    </row>
    <row r="14" spans="1:31" x14ac:dyDescent="0.25">
      <c r="C14" s="78">
        <v>2021</v>
      </c>
      <c r="D14" s="123">
        <f>C47</f>
        <v>0</v>
      </c>
      <c r="E14" s="113">
        <f>(D14/80)*15</f>
        <v>0</v>
      </c>
      <c r="F14" s="15">
        <f t="shared" ref="F14:F23" si="0">IFERROR(D14/$D$23*100,0)</f>
        <v>0</v>
      </c>
      <c r="G14" s="16">
        <f>IFERROR(D14/$D$23*100,0)</f>
        <v>0</v>
      </c>
      <c r="H14" s="96">
        <v>0</v>
      </c>
      <c r="I14" s="94" t="b">
        <f>IF(G14&gt;=H14,TRUE,"NEHODNOCENO")</f>
        <v>1</v>
      </c>
      <c r="M14" s="30">
        <v>2021</v>
      </c>
      <c r="N14" s="25">
        <f t="shared" ref="N14:N23" si="1">D14</f>
        <v>0</v>
      </c>
      <c r="O14" s="25">
        <f>C47</f>
        <v>0</v>
      </c>
      <c r="P14" s="26" t="str">
        <f t="shared" ref="P14:P22" si="2">IF(AND((O14-N14)&lt;0.001, (O14-N14)&gt;-0.001), "pravda", "chyba")</f>
        <v>pravda</v>
      </c>
      <c r="R14" s="30">
        <v>2021</v>
      </c>
      <c r="S14" s="25">
        <f t="shared" ref="S14:S23" si="3">E14</f>
        <v>0</v>
      </c>
      <c r="T14" s="25">
        <f>D47</f>
        <v>0</v>
      </c>
      <c r="U14" s="26" t="str">
        <f t="shared" ref="U14:U22" si="4">IF(AND((T14-S14)&lt;0.001, (T14-S14)&gt;-0.001), "pravda", "chyba")</f>
        <v>pravda</v>
      </c>
      <c r="AB14" s="20"/>
      <c r="AC14" s="21"/>
      <c r="AD14" s="21"/>
      <c r="AE14" s="22"/>
    </row>
    <row r="15" spans="1:31" x14ac:dyDescent="0.25">
      <c r="C15" s="79">
        <v>2022</v>
      </c>
      <c r="D15" s="124">
        <f>E47</f>
        <v>0</v>
      </c>
      <c r="E15" s="113">
        <f t="shared" ref="E15:E22" si="5">(D15/80)*15</f>
        <v>0</v>
      </c>
      <c r="F15" s="15">
        <f t="shared" si="0"/>
        <v>0</v>
      </c>
      <c r="G15" s="4">
        <f>IFERROR((D14+D15)/$D$23*100,0)</f>
        <v>0</v>
      </c>
      <c r="H15" s="97">
        <v>0</v>
      </c>
      <c r="I15" s="94" t="b">
        <f t="shared" ref="I15:I17" si="6">IF(G15&gt;=H15,TRUE,"NEHODNOCENO")</f>
        <v>1</v>
      </c>
      <c r="M15" s="31">
        <v>2022</v>
      </c>
      <c r="N15" s="23">
        <f t="shared" si="1"/>
        <v>0</v>
      </c>
      <c r="O15" s="24">
        <f>E47</f>
        <v>0</v>
      </c>
      <c r="P15" s="26" t="str">
        <f t="shared" si="2"/>
        <v>pravda</v>
      </c>
      <c r="R15" s="31">
        <v>2022</v>
      </c>
      <c r="S15" s="23">
        <f t="shared" si="3"/>
        <v>0</v>
      </c>
      <c r="T15" s="24">
        <f>F47</f>
        <v>0</v>
      </c>
      <c r="U15" s="26" t="str">
        <f t="shared" si="4"/>
        <v>pravda</v>
      </c>
      <c r="AB15" s="20"/>
      <c r="AC15" s="21"/>
      <c r="AD15" s="21"/>
      <c r="AE15" s="22"/>
    </row>
    <row r="16" spans="1:31" x14ac:dyDescent="0.25">
      <c r="C16" s="79">
        <v>2023</v>
      </c>
      <c r="D16" s="124">
        <f>G47</f>
        <v>0</v>
      </c>
      <c r="E16" s="113">
        <f t="shared" si="5"/>
        <v>0</v>
      </c>
      <c r="F16" s="15">
        <f t="shared" si="0"/>
        <v>0</v>
      </c>
      <c r="G16" s="4">
        <f>IFERROR((D14+D15+D16)/$D$23*100,0)</f>
        <v>0</v>
      </c>
      <c r="H16" s="97">
        <v>0</v>
      </c>
      <c r="I16" s="94" t="b">
        <f t="shared" si="6"/>
        <v>1</v>
      </c>
      <c r="M16" s="31">
        <v>2023</v>
      </c>
      <c r="N16" s="23">
        <f t="shared" si="1"/>
        <v>0</v>
      </c>
      <c r="O16" s="24">
        <f>G47</f>
        <v>0</v>
      </c>
      <c r="P16" s="26" t="str">
        <f t="shared" si="2"/>
        <v>pravda</v>
      </c>
      <c r="R16" s="31">
        <v>2023</v>
      </c>
      <c r="S16" s="23">
        <f t="shared" si="3"/>
        <v>0</v>
      </c>
      <c r="T16" s="24">
        <f>H47</f>
        <v>0</v>
      </c>
      <c r="U16" s="26" t="str">
        <f t="shared" si="4"/>
        <v>pravda</v>
      </c>
      <c r="AB16" s="20"/>
      <c r="AC16" s="21"/>
      <c r="AD16" s="21"/>
      <c r="AE16" s="22"/>
    </row>
    <row r="17" spans="3:31" x14ac:dyDescent="0.25">
      <c r="C17" s="79">
        <v>2024</v>
      </c>
      <c r="D17" s="124">
        <f>I47</f>
        <v>0</v>
      </c>
      <c r="E17" s="113">
        <f t="shared" si="5"/>
        <v>0</v>
      </c>
      <c r="F17" s="15">
        <f t="shared" si="0"/>
        <v>0</v>
      </c>
      <c r="G17" s="4">
        <f>IFERROR((D14+D15+D16+D17)/$D$23*100,0)</f>
        <v>0</v>
      </c>
      <c r="H17" s="97">
        <v>0</v>
      </c>
      <c r="I17" s="94" t="b">
        <f t="shared" si="6"/>
        <v>1</v>
      </c>
      <c r="M17" s="31">
        <v>2024</v>
      </c>
      <c r="N17" s="23">
        <f t="shared" si="1"/>
        <v>0</v>
      </c>
      <c r="O17" s="24">
        <f>I47</f>
        <v>0</v>
      </c>
      <c r="P17" s="26" t="str">
        <f t="shared" si="2"/>
        <v>pravda</v>
      </c>
      <c r="R17" s="31">
        <v>2024</v>
      </c>
      <c r="S17" s="23">
        <f t="shared" si="3"/>
        <v>0</v>
      </c>
      <c r="T17" s="24">
        <f>J47</f>
        <v>0</v>
      </c>
      <c r="U17" s="26" t="str">
        <f t="shared" si="4"/>
        <v>pravda</v>
      </c>
      <c r="AB17" s="20"/>
      <c r="AC17" s="21"/>
      <c r="AD17" s="21"/>
      <c r="AE17" s="22"/>
    </row>
    <row r="18" spans="3:31" x14ac:dyDescent="0.25">
      <c r="C18" s="80">
        <v>2025</v>
      </c>
      <c r="D18" s="124">
        <f>K47</f>
        <v>5362993</v>
      </c>
      <c r="E18" s="113">
        <f t="shared" si="5"/>
        <v>1005561.1875000001</v>
      </c>
      <c r="F18" s="15">
        <f t="shared" si="0"/>
        <v>52.693710310177025</v>
      </c>
      <c r="G18" s="4">
        <f>IFERROR((D14+D15+D16+D17+D18)/$D$23*100,0)</f>
        <v>52.693710310177025</v>
      </c>
      <c r="H18" s="97">
        <v>0</v>
      </c>
      <c r="I18" s="5" t="b">
        <f>IF(G18&gt;=H18,TRUE,FALSE)</f>
        <v>1</v>
      </c>
      <c r="M18" s="31">
        <v>2025</v>
      </c>
      <c r="N18" s="23">
        <f t="shared" si="1"/>
        <v>5362993</v>
      </c>
      <c r="O18" s="24">
        <f>K47</f>
        <v>5362993</v>
      </c>
      <c r="P18" s="26" t="str">
        <f t="shared" si="2"/>
        <v>pravda</v>
      </c>
      <c r="R18" s="31">
        <v>2025</v>
      </c>
      <c r="S18" s="23">
        <f t="shared" si="3"/>
        <v>1005561.1875000001</v>
      </c>
      <c r="T18" s="24">
        <f>L47</f>
        <v>1005561.1875000001</v>
      </c>
      <c r="U18" s="26" t="str">
        <f t="shared" si="4"/>
        <v>pravda</v>
      </c>
      <c r="AB18" s="20"/>
      <c r="AC18" s="21"/>
      <c r="AD18" s="21"/>
      <c r="AE18" s="22"/>
    </row>
    <row r="19" spans="3:31" x14ac:dyDescent="0.25">
      <c r="C19" s="78">
        <v>2026</v>
      </c>
      <c r="D19" s="71">
        <f>M47</f>
        <v>0</v>
      </c>
      <c r="E19" s="113">
        <f t="shared" si="5"/>
        <v>0</v>
      </c>
      <c r="F19" s="15">
        <f t="shared" si="0"/>
        <v>0</v>
      </c>
      <c r="G19" s="4">
        <f>IFERROR((D14+D15+D16+D17+D18+D19)/$D$23*100,0)</f>
        <v>52.693710310177025</v>
      </c>
      <c r="H19" s="97">
        <v>34.44</v>
      </c>
      <c r="I19" s="5" t="b">
        <f>IF(G19&gt;=H19,TRUE,FALSE)</f>
        <v>1</v>
      </c>
      <c r="M19" s="31">
        <v>2026</v>
      </c>
      <c r="N19" s="23">
        <f t="shared" si="1"/>
        <v>0</v>
      </c>
      <c r="O19" s="24">
        <f>M47</f>
        <v>0</v>
      </c>
      <c r="P19" s="26" t="str">
        <f t="shared" si="2"/>
        <v>pravda</v>
      </c>
      <c r="R19" s="31">
        <v>2026</v>
      </c>
      <c r="S19" s="23">
        <f t="shared" si="3"/>
        <v>0</v>
      </c>
      <c r="T19" s="24">
        <f>N47</f>
        <v>0</v>
      </c>
      <c r="U19" s="26" t="str">
        <f t="shared" si="4"/>
        <v>pravda</v>
      </c>
      <c r="AB19" s="20"/>
      <c r="AC19" s="21"/>
      <c r="AD19" s="21"/>
      <c r="AE19" s="22"/>
    </row>
    <row r="20" spans="3:31" x14ac:dyDescent="0.25">
      <c r="C20" s="147">
        <v>2027</v>
      </c>
      <c r="D20" s="71">
        <f>O47</f>
        <v>1600000</v>
      </c>
      <c r="E20" s="146">
        <f>(D20/80)*15</f>
        <v>300000</v>
      </c>
      <c r="F20" s="15">
        <f t="shared" si="0"/>
        <v>15.720687402777376</v>
      </c>
      <c r="G20" s="4">
        <f>IFERROR((D14+D15+D16+D17+D18+D19+D20)/$D$23*100,0)</f>
        <v>68.414397712954397</v>
      </c>
      <c r="H20" s="97">
        <v>52.08</v>
      </c>
      <c r="I20" s="145" t="b">
        <f>IF(G20&gt;=H20,TRUE,FALSE)</f>
        <v>1</v>
      </c>
      <c r="M20" s="139">
        <v>2027</v>
      </c>
      <c r="N20" s="24">
        <f>D20</f>
        <v>1600000</v>
      </c>
      <c r="O20" s="24">
        <f>O47</f>
        <v>1600000</v>
      </c>
      <c r="P20" s="26" t="str">
        <f t="shared" si="2"/>
        <v>pravda</v>
      </c>
      <c r="R20" s="139">
        <v>2027</v>
      </c>
      <c r="S20" s="24">
        <f>E20</f>
        <v>300000</v>
      </c>
      <c r="T20" s="24">
        <f>P47</f>
        <v>300000</v>
      </c>
      <c r="U20" s="26" t="str">
        <f t="shared" si="4"/>
        <v>pravda</v>
      </c>
      <c r="AB20" s="20"/>
      <c r="AC20" s="21"/>
      <c r="AD20" s="21"/>
      <c r="AE20" s="22"/>
    </row>
    <row r="21" spans="3:31" x14ac:dyDescent="0.25">
      <c r="C21" s="148">
        <v>2028</v>
      </c>
      <c r="D21" s="71">
        <f>Q47</f>
        <v>3214679</v>
      </c>
      <c r="E21" s="146">
        <f t="shared" si="5"/>
        <v>602752.3125</v>
      </c>
      <c r="F21" s="15">
        <f t="shared" si="0"/>
        <v>31.585602287045607</v>
      </c>
      <c r="G21" s="4">
        <f>IFERROR((D14+D15+D16+D17+D18+D19+D20+D21)/$D$23*100,0)</f>
        <v>100</v>
      </c>
      <c r="H21" s="97">
        <v>70</v>
      </c>
      <c r="I21" s="5" t="b">
        <f>IF(G21&gt;=H21,TRUE,FALSE)</f>
        <v>1</v>
      </c>
      <c r="M21" s="139">
        <v>2028</v>
      </c>
      <c r="N21" s="24">
        <f>D21</f>
        <v>3214679</v>
      </c>
      <c r="O21" s="24">
        <f>Q47</f>
        <v>3214679</v>
      </c>
      <c r="P21" s="26" t="str">
        <f t="shared" si="2"/>
        <v>pravda</v>
      </c>
      <c r="R21" s="139">
        <v>2028</v>
      </c>
      <c r="S21" s="24">
        <f>E21</f>
        <v>602752.3125</v>
      </c>
      <c r="T21" s="24">
        <f>R47</f>
        <v>602752.3125</v>
      </c>
      <c r="U21" s="26" t="str">
        <f t="shared" si="4"/>
        <v>pravda</v>
      </c>
      <c r="AB21" s="20"/>
      <c r="AC21" s="21"/>
      <c r="AD21" s="21"/>
      <c r="AE21" s="22"/>
    </row>
    <row r="22" spans="3:31" ht="15.75" thickBot="1" x14ac:dyDescent="0.3">
      <c r="C22" s="149">
        <v>2029</v>
      </c>
      <c r="D22" s="72">
        <f>S47</f>
        <v>0</v>
      </c>
      <c r="E22" s="146">
        <f t="shared" si="5"/>
        <v>0</v>
      </c>
      <c r="F22" s="15">
        <f t="shared" si="0"/>
        <v>0</v>
      </c>
      <c r="G22" s="4">
        <f>IFERROR((D14+D15+D16+D17+D18+D19+D20+D21+D22)/$D$23*100,0)</f>
        <v>100</v>
      </c>
      <c r="H22" s="97">
        <v>100</v>
      </c>
      <c r="I22" s="5" t="b">
        <f>IF(G22&gt;=H22,TRUE,FALSE)</f>
        <v>1</v>
      </c>
      <c r="M22" s="140">
        <v>2029</v>
      </c>
      <c r="N22" s="141">
        <f>D22</f>
        <v>0</v>
      </c>
      <c r="O22" s="141">
        <f>S47</f>
        <v>0</v>
      </c>
      <c r="P22" s="26" t="str">
        <f t="shared" si="2"/>
        <v>pravda</v>
      </c>
      <c r="R22" s="140">
        <v>2029</v>
      </c>
      <c r="S22" s="141">
        <f>E22</f>
        <v>0</v>
      </c>
      <c r="T22" s="141">
        <f>T47</f>
        <v>0</v>
      </c>
      <c r="U22" s="26" t="str">
        <f t="shared" si="4"/>
        <v>pravda</v>
      </c>
      <c r="AB22" s="20"/>
      <c r="AC22" s="21"/>
      <c r="AD22" s="21"/>
      <c r="AE22" s="22"/>
    </row>
    <row r="23" spans="3:31" ht="15.75" thickBot="1" x14ac:dyDescent="0.3">
      <c r="C23" s="81" t="s">
        <v>14</v>
      </c>
      <c r="D23" s="82">
        <f>D14+D15+D16+D17+D18+D19+D20+D21+D22</f>
        <v>10177672</v>
      </c>
      <c r="E23" s="82">
        <f>E14+E15+E16+E17+E18+E19+E20+E21+E22</f>
        <v>1908313.5</v>
      </c>
      <c r="F23" s="83">
        <f t="shared" si="0"/>
        <v>100</v>
      </c>
      <c r="G23" s="84" t="s">
        <v>1</v>
      </c>
      <c r="H23" s="150">
        <v>100</v>
      </c>
      <c r="I23" s="84" t="s">
        <v>1</v>
      </c>
      <c r="M23" s="33" t="s">
        <v>8</v>
      </c>
      <c r="N23" s="32">
        <f t="shared" si="1"/>
        <v>10177672</v>
      </c>
      <c r="O23" s="32">
        <f>C59</f>
        <v>10177672</v>
      </c>
      <c r="P23" s="34" t="str">
        <f t="shared" ref="P23" si="7">IF(O23=N23, "pravda", "chyba")</f>
        <v>pravda</v>
      </c>
      <c r="R23" s="33" t="s">
        <v>8</v>
      </c>
      <c r="S23" s="32">
        <f t="shared" si="3"/>
        <v>1908313.5</v>
      </c>
      <c r="T23" s="32">
        <f>D59</f>
        <v>1908313.5</v>
      </c>
      <c r="U23" s="34" t="str">
        <f t="shared" ref="U23" si="8">IF(T23=S23, "pravda", "chyba")</f>
        <v>pravda</v>
      </c>
    </row>
    <row r="24" spans="3:31" x14ac:dyDescent="0.25">
      <c r="D24" s="38"/>
      <c r="E24" s="38"/>
    </row>
    <row r="25" spans="3:31" x14ac:dyDescent="0.25">
      <c r="C25" s="38"/>
      <c r="D25" s="186"/>
      <c r="E25" s="186"/>
      <c r="F25" s="186"/>
      <c r="G25" s="186"/>
      <c r="H25" s="186"/>
      <c r="I25" s="186"/>
      <c r="K25" t="s">
        <v>11</v>
      </c>
    </row>
    <row r="26" spans="3:31" x14ac:dyDescent="0.25">
      <c r="D26" s="38"/>
      <c r="E26" s="38"/>
      <c r="F26" s="38"/>
      <c r="G26" s="38"/>
      <c r="H26" s="127"/>
      <c r="I26" s="127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</row>
    <row r="27" spans="3:31" ht="15.75" thickBot="1" x14ac:dyDescent="0.3"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</row>
    <row r="28" spans="3:31" ht="15" customHeight="1" x14ac:dyDescent="0.25">
      <c r="D28" s="192" t="s">
        <v>51</v>
      </c>
      <c r="E28" s="187" t="s">
        <v>47</v>
      </c>
      <c r="F28" s="187" t="s">
        <v>46</v>
      </c>
      <c r="G28" s="187" t="s">
        <v>10</v>
      </c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</row>
    <row r="29" spans="3:31" ht="15" customHeight="1" x14ac:dyDescent="0.25">
      <c r="D29" s="188"/>
      <c r="E29" s="193"/>
      <c r="F29" s="188"/>
      <c r="G29" s="188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</row>
    <row r="30" spans="3:31" x14ac:dyDescent="0.25">
      <c r="D30" s="188"/>
      <c r="E30" s="193"/>
      <c r="F30" s="188"/>
      <c r="G30" s="188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</row>
    <row r="31" spans="3:31" x14ac:dyDescent="0.25">
      <c r="D31" s="188"/>
      <c r="E31" s="193"/>
      <c r="F31" s="188"/>
      <c r="G31" s="188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</row>
    <row r="32" spans="3:31" x14ac:dyDescent="0.25">
      <c r="D32" s="188"/>
      <c r="E32" s="193"/>
      <c r="F32" s="188"/>
      <c r="G32" s="188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</row>
    <row r="33" spans="1:24" ht="63.75" customHeight="1" thickBot="1" x14ac:dyDescent="0.3">
      <c r="D33" s="189"/>
      <c r="E33" s="194"/>
      <c r="F33" s="188"/>
      <c r="G33" s="189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</row>
    <row r="34" spans="1:24" ht="17.25" customHeight="1" thickBot="1" x14ac:dyDescent="0.3">
      <c r="D34" s="99">
        <v>415415.2</v>
      </c>
      <c r="E34" s="47">
        <v>24.5</v>
      </c>
      <c r="F34" s="154">
        <f>D34*E34</f>
        <v>10177672.4</v>
      </c>
      <c r="G34" s="18" t="str">
        <f>IF(D23&lt;=(ROUND(F34,0)),IF((D23)&lt;(ROUND(F34-100,0)),"CHYBA","PRAVDA"),"CHYBA")</f>
        <v>PRAVDA</v>
      </c>
      <c r="H34" s="126"/>
      <c r="I34" s="126"/>
      <c r="J34" s="126"/>
      <c r="K34" s="128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</row>
    <row r="35" spans="1:24" x14ac:dyDescent="0.25"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</row>
    <row r="36" spans="1:24" x14ac:dyDescent="0.25"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</row>
    <row r="37" spans="1:24" ht="15.75" thickBot="1" x14ac:dyDescent="0.3">
      <c r="A37" s="98" t="s">
        <v>4</v>
      </c>
      <c r="B37" s="8"/>
      <c r="C37" s="8"/>
      <c r="D37" s="9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</row>
    <row r="38" spans="1:24" x14ac:dyDescent="0.25">
      <c r="A38" s="190" t="s">
        <v>9</v>
      </c>
      <c r="B38" s="191"/>
      <c r="C38" s="199">
        <v>2021</v>
      </c>
      <c r="D38" s="200"/>
      <c r="E38" s="195">
        <v>2022</v>
      </c>
      <c r="F38" s="196"/>
      <c r="G38" s="197">
        <v>2023</v>
      </c>
      <c r="H38" s="198"/>
      <c r="I38" s="195">
        <v>2024</v>
      </c>
      <c r="J38" s="196"/>
      <c r="K38" s="197">
        <v>2025</v>
      </c>
      <c r="L38" s="198"/>
      <c r="M38" s="195">
        <v>2026</v>
      </c>
      <c r="N38" s="196"/>
      <c r="O38" s="197">
        <v>2027</v>
      </c>
      <c r="P38" s="198"/>
      <c r="Q38" s="195">
        <v>2028</v>
      </c>
      <c r="R38" s="196"/>
      <c r="S38" s="197">
        <v>2009</v>
      </c>
      <c r="T38" s="198"/>
      <c r="U38" s="126"/>
      <c r="V38" s="126"/>
      <c r="W38" s="126"/>
      <c r="X38" s="126"/>
    </row>
    <row r="39" spans="1:24" ht="107.25" thickBot="1" x14ac:dyDescent="0.3">
      <c r="A39" s="85" t="s">
        <v>27</v>
      </c>
      <c r="B39" s="95" t="s">
        <v>25</v>
      </c>
      <c r="C39" s="88" t="s">
        <v>32</v>
      </c>
      <c r="D39" s="89" t="s">
        <v>30</v>
      </c>
      <c r="E39" s="69" t="s">
        <v>32</v>
      </c>
      <c r="F39" s="61" t="s">
        <v>30</v>
      </c>
      <c r="G39" s="88" t="s">
        <v>32</v>
      </c>
      <c r="H39" s="89" t="s">
        <v>30</v>
      </c>
      <c r="I39" s="69" t="s">
        <v>32</v>
      </c>
      <c r="J39" s="61" t="s">
        <v>30</v>
      </c>
      <c r="K39" s="88" t="s">
        <v>32</v>
      </c>
      <c r="L39" s="89" t="s">
        <v>30</v>
      </c>
      <c r="M39" s="69" t="s">
        <v>32</v>
      </c>
      <c r="N39" s="61" t="s">
        <v>30</v>
      </c>
      <c r="O39" s="88" t="s">
        <v>32</v>
      </c>
      <c r="P39" s="89" t="s">
        <v>30</v>
      </c>
      <c r="Q39" s="69" t="s">
        <v>32</v>
      </c>
      <c r="R39" s="61" t="s">
        <v>30</v>
      </c>
      <c r="S39" s="88" t="s">
        <v>32</v>
      </c>
      <c r="T39" s="89" t="s">
        <v>30</v>
      </c>
      <c r="U39" s="126"/>
      <c r="V39" s="126"/>
      <c r="W39" s="126"/>
      <c r="X39" s="126"/>
    </row>
    <row r="40" spans="1:24" x14ac:dyDescent="0.25">
      <c r="A40" s="41" t="s">
        <v>57</v>
      </c>
      <c r="B40" s="40" t="s">
        <v>15</v>
      </c>
      <c r="C40" s="2"/>
      <c r="D40" s="114">
        <f>(C40/80)*15</f>
        <v>0</v>
      </c>
      <c r="E40" s="2"/>
      <c r="F40" s="114">
        <f>(E40/80)*15</f>
        <v>0</v>
      </c>
      <c r="G40" s="2"/>
      <c r="H40" s="114">
        <f>(G40/80)*15</f>
        <v>0</v>
      </c>
      <c r="I40" s="2"/>
      <c r="J40" s="114">
        <f>(I40/80)*15</f>
        <v>0</v>
      </c>
      <c r="K40" s="54"/>
      <c r="L40" s="114">
        <f>(K40/80)*15</f>
        <v>0</v>
      </c>
      <c r="M40" s="54"/>
      <c r="N40" s="114">
        <f>(M40/80)*15</f>
        <v>0</v>
      </c>
      <c r="O40" s="2">
        <v>1600000</v>
      </c>
      <c r="P40" s="114">
        <f>(O40/80)*15</f>
        <v>300000</v>
      </c>
      <c r="Q40" s="2"/>
      <c r="R40" s="114">
        <f>(Q40/80)*15</f>
        <v>0</v>
      </c>
      <c r="S40" s="54"/>
      <c r="T40" s="114">
        <f>(S40/80)*15</f>
        <v>0</v>
      </c>
      <c r="U40" s="126"/>
      <c r="V40" s="126"/>
      <c r="W40" s="126"/>
      <c r="X40" s="126"/>
    </row>
    <row r="41" spans="1:24" x14ac:dyDescent="0.25">
      <c r="A41" s="41" t="s">
        <v>58</v>
      </c>
      <c r="B41" s="42" t="s">
        <v>15</v>
      </c>
      <c r="C41" s="3"/>
      <c r="D41" s="115">
        <f>(C41/80)*15</f>
        <v>0</v>
      </c>
      <c r="E41" s="3"/>
      <c r="F41" s="115">
        <f>(E41/80)*15</f>
        <v>0</v>
      </c>
      <c r="G41" s="3"/>
      <c r="H41" s="115">
        <f>(G41/80)*15</f>
        <v>0</v>
      </c>
      <c r="I41" s="3"/>
      <c r="J41" s="115">
        <f>(I41/80)*15</f>
        <v>0</v>
      </c>
      <c r="K41" s="55">
        <v>5362993</v>
      </c>
      <c r="L41" s="115">
        <f>(K41/80)*15</f>
        <v>1005561.1875000001</v>
      </c>
      <c r="M41" s="55"/>
      <c r="N41" s="115">
        <f>(M41/80)*15</f>
        <v>0</v>
      </c>
      <c r="O41" s="3"/>
      <c r="P41" s="115">
        <f>(O41/80)*15</f>
        <v>0</v>
      </c>
      <c r="Q41" s="3"/>
      <c r="R41" s="115">
        <f>(Q41/80)*15</f>
        <v>0</v>
      </c>
      <c r="S41" s="55"/>
      <c r="T41" s="115">
        <f>(S41/80)*15</f>
        <v>0</v>
      </c>
      <c r="U41" s="126"/>
      <c r="V41" s="126"/>
      <c r="W41" s="126"/>
      <c r="X41" s="126"/>
    </row>
    <row r="42" spans="1:24" x14ac:dyDescent="0.25">
      <c r="A42" s="41" t="s">
        <v>59</v>
      </c>
      <c r="B42" s="42" t="s">
        <v>15</v>
      </c>
      <c r="C42" s="3"/>
      <c r="D42" s="115">
        <f t="shared" ref="D42:D46" si="9">(C42/80)*15</f>
        <v>0</v>
      </c>
      <c r="E42" s="3"/>
      <c r="F42" s="115">
        <f t="shared" ref="F42:F46" si="10">(E42/80)*15</f>
        <v>0</v>
      </c>
      <c r="G42" s="3"/>
      <c r="H42" s="115">
        <f t="shared" ref="H42:H46" si="11">(G42/80)*15</f>
        <v>0</v>
      </c>
      <c r="I42" s="3"/>
      <c r="J42" s="115">
        <f t="shared" ref="J42:J46" si="12">(I42/80)*15</f>
        <v>0</v>
      </c>
      <c r="K42" s="55"/>
      <c r="L42" s="115">
        <f t="shared" ref="L42:L46" si="13">(K42/80)*15</f>
        <v>0</v>
      </c>
      <c r="M42" s="55"/>
      <c r="N42" s="115">
        <f t="shared" ref="N42:N46" si="14">(M42/80)*15</f>
        <v>0</v>
      </c>
      <c r="O42" s="3"/>
      <c r="P42" s="115">
        <f t="shared" ref="P42:P46" si="15">(O42/80)*15</f>
        <v>0</v>
      </c>
      <c r="Q42" s="3">
        <v>3214679</v>
      </c>
      <c r="R42" s="115">
        <f t="shared" ref="R42:R46" si="16">(Q42/80)*15</f>
        <v>602752.3125</v>
      </c>
      <c r="S42" s="55"/>
      <c r="T42" s="115">
        <f t="shared" ref="T42:T46" si="17">(S42/80)*15</f>
        <v>0</v>
      </c>
      <c r="U42" s="126"/>
      <c r="V42" s="126"/>
      <c r="W42" s="126"/>
      <c r="X42" s="126"/>
    </row>
    <row r="43" spans="1:24" x14ac:dyDescent="0.25">
      <c r="A43" s="41" t="s">
        <v>15</v>
      </c>
      <c r="B43" s="42" t="s">
        <v>15</v>
      </c>
      <c r="C43" s="3"/>
      <c r="D43" s="115">
        <f t="shared" si="9"/>
        <v>0</v>
      </c>
      <c r="E43" s="3"/>
      <c r="F43" s="115">
        <f t="shared" si="10"/>
        <v>0</v>
      </c>
      <c r="G43" s="3"/>
      <c r="H43" s="115">
        <f t="shared" si="11"/>
        <v>0</v>
      </c>
      <c r="I43" s="3"/>
      <c r="J43" s="115">
        <f t="shared" si="12"/>
        <v>0</v>
      </c>
      <c r="K43" s="55"/>
      <c r="L43" s="115">
        <f t="shared" si="13"/>
        <v>0</v>
      </c>
      <c r="M43" s="55"/>
      <c r="N43" s="115">
        <f t="shared" si="14"/>
        <v>0</v>
      </c>
      <c r="O43" s="3"/>
      <c r="P43" s="115">
        <f t="shared" si="15"/>
        <v>0</v>
      </c>
      <c r="Q43" s="3"/>
      <c r="R43" s="115">
        <f t="shared" si="16"/>
        <v>0</v>
      </c>
      <c r="S43" s="55"/>
      <c r="T43" s="115">
        <f t="shared" si="17"/>
        <v>0</v>
      </c>
      <c r="U43" s="126"/>
      <c r="V43" s="126"/>
      <c r="W43" s="126"/>
      <c r="X43" s="126"/>
    </row>
    <row r="44" spans="1:24" x14ac:dyDescent="0.25">
      <c r="A44" s="41" t="s">
        <v>15</v>
      </c>
      <c r="B44" s="42" t="s">
        <v>15</v>
      </c>
      <c r="C44" s="3"/>
      <c r="D44" s="115">
        <f t="shared" si="9"/>
        <v>0</v>
      </c>
      <c r="E44" s="3"/>
      <c r="F44" s="115">
        <f t="shared" si="10"/>
        <v>0</v>
      </c>
      <c r="G44" s="3"/>
      <c r="H44" s="115">
        <f t="shared" si="11"/>
        <v>0</v>
      </c>
      <c r="I44" s="3"/>
      <c r="J44" s="115">
        <f t="shared" si="12"/>
        <v>0</v>
      </c>
      <c r="K44" s="55"/>
      <c r="L44" s="115">
        <f t="shared" si="13"/>
        <v>0</v>
      </c>
      <c r="M44" s="55"/>
      <c r="N44" s="115">
        <f t="shared" si="14"/>
        <v>0</v>
      </c>
      <c r="O44" s="3"/>
      <c r="P44" s="115">
        <f t="shared" si="15"/>
        <v>0</v>
      </c>
      <c r="Q44" s="3"/>
      <c r="R44" s="115">
        <f t="shared" si="16"/>
        <v>0</v>
      </c>
      <c r="S44" s="55"/>
      <c r="T44" s="115">
        <f t="shared" si="17"/>
        <v>0</v>
      </c>
      <c r="U44" s="126"/>
      <c r="V44" s="126"/>
      <c r="W44" s="126"/>
      <c r="X44" s="126"/>
    </row>
    <row r="45" spans="1:24" x14ac:dyDescent="0.25">
      <c r="A45" s="41" t="s">
        <v>15</v>
      </c>
      <c r="B45" s="42" t="s">
        <v>15</v>
      </c>
      <c r="C45" s="3"/>
      <c r="D45" s="115">
        <f t="shared" si="9"/>
        <v>0</v>
      </c>
      <c r="E45" s="3"/>
      <c r="F45" s="115">
        <f t="shared" si="10"/>
        <v>0</v>
      </c>
      <c r="G45" s="3"/>
      <c r="H45" s="115">
        <f t="shared" si="11"/>
        <v>0</v>
      </c>
      <c r="I45" s="3"/>
      <c r="J45" s="115">
        <f t="shared" si="12"/>
        <v>0</v>
      </c>
      <c r="K45" s="55"/>
      <c r="L45" s="115">
        <f t="shared" si="13"/>
        <v>0</v>
      </c>
      <c r="M45" s="55"/>
      <c r="N45" s="115">
        <f t="shared" si="14"/>
        <v>0</v>
      </c>
      <c r="O45" s="3"/>
      <c r="P45" s="115">
        <f t="shared" si="15"/>
        <v>0</v>
      </c>
      <c r="Q45" s="3"/>
      <c r="R45" s="115">
        <f t="shared" si="16"/>
        <v>0</v>
      </c>
      <c r="S45" s="55"/>
      <c r="T45" s="115">
        <f t="shared" si="17"/>
        <v>0</v>
      </c>
      <c r="U45" s="126"/>
      <c r="V45" s="126"/>
      <c r="W45" s="126"/>
      <c r="X45" s="126"/>
    </row>
    <row r="46" spans="1:24" ht="15.75" thickBot="1" x14ac:dyDescent="0.3">
      <c r="A46" s="43" t="s">
        <v>15</v>
      </c>
      <c r="B46" s="48" t="s">
        <v>15</v>
      </c>
      <c r="C46" s="62"/>
      <c r="D46" s="115">
        <f t="shared" si="9"/>
        <v>0</v>
      </c>
      <c r="E46" s="62"/>
      <c r="F46" s="115">
        <f t="shared" si="10"/>
        <v>0</v>
      </c>
      <c r="G46" s="62"/>
      <c r="H46" s="115">
        <f t="shared" si="11"/>
        <v>0</v>
      </c>
      <c r="I46" s="62"/>
      <c r="J46" s="115">
        <f t="shared" si="12"/>
        <v>0</v>
      </c>
      <c r="K46" s="63"/>
      <c r="L46" s="115">
        <f t="shared" si="13"/>
        <v>0</v>
      </c>
      <c r="M46" s="77"/>
      <c r="N46" s="115">
        <f t="shared" si="14"/>
        <v>0</v>
      </c>
      <c r="O46" s="62"/>
      <c r="P46" s="115">
        <f t="shared" si="15"/>
        <v>0</v>
      </c>
      <c r="Q46" s="62"/>
      <c r="R46" s="115">
        <f t="shared" si="16"/>
        <v>0</v>
      </c>
      <c r="S46" s="63"/>
      <c r="T46" s="115">
        <f t="shared" si="17"/>
        <v>0</v>
      </c>
      <c r="U46" s="126"/>
      <c r="V46" s="126"/>
      <c r="W46" s="126"/>
      <c r="X46" s="126"/>
    </row>
    <row r="47" spans="1:24" ht="15.75" thickBot="1" x14ac:dyDescent="0.3">
      <c r="C47" s="65">
        <f t="shared" ref="C47:D47" si="18">SUM(C40:C46)</f>
        <v>0</v>
      </c>
      <c r="D47" s="120">
        <f t="shared" si="18"/>
        <v>0</v>
      </c>
      <c r="E47" s="65">
        <f t="shared" ref="E47:N47" si="19">SUM(E40:E46)</f>
        <v>0</v>
      </c>
      <c r="F47" s="66">
        <f t="shared" si="19"/>
        <v>0</v>
      </c>
      <c r="G47" s="65">
        <f t="shared" si="19"/>
        <v>0</v>
      </c>
      <c r="H47" s="66">
        <f t="shared" si="19"/>
        <v>0</v>
      </c>
      <c r="I47" s="67">
        <f t="shared" si="19"/>
        <v>0</v>
      </c>
      <c r="J47" s="68">
        <f t="shared" si="19"/>
        <v>0</v>
      </c>
      <c r="K47" s="67">
        <f t="shared" si="19"/>
        <v>5362993</v>
      </c>
      <c r="L47" s="68">
        <f t="shared" si="19"/>
        <v>1005561.1875000001</v>
      </c>
      <c r="M47" s="67">
        <f t="shared" si="19"/>
        <v>0</v>
      </c>
      <c r="N47" s="68">
        <f t="shared" si="19"/>
        <v>0</v>
      </c>
      <c r="O47" s="65">
        <f t="shared" ref="O47:T47" si="20">SUM(O40:O46)</f>
        <v>1600000</v>
      </c>
      <c r="P47" s="66">
        <f t="shared" si="20"/>
        <v>300000</v>
      </c>
      <c r="Q47" s="67">
        <f t="shared" si="20"/>
        <v>3214679</v>
      </c>
      <c r="R47" s="68">
        <f t="shared" si="20"/>
        <v>602752.3125</v>
      </c>
      <c r="S47" s="67">
        <f t="shared" si="20"/>
        <v>0</v>
      </c>
      <c r="T47" s="68">
        <f t="shared" si="20"/>
        <v>0</v>
      </c>
      <c r="U47" s="126"/>
      <c r="V47" s="126"/>
      <c r="W47" s="126"/>
      <c r="X47" s="126"/>
    </row>
    <row r="48" spans="1:24" x14ac:dyDescent="0.25">
      <c r="B48" s="104"/>
      <c r="C48" s="38"/>
      <c r="D48" s="38"/>
      <c r="E48" s="127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</row>
    <row r="49" spans="1:23" ht="15.75" thickBot="1" x14ac:dyDescent="0.3">
      <c r="A49" s="119" t="s">
        <v>26</v>
      </c>
      <c r="B49" s="37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</row>
    <row r="50" spans="1:23" x14ac:dyDescent="0.25">
      <c r="A50" s="190" t="s">
        <v>9</v>
      </c>
      <c r="B50" s="191"/>
      <c r="C50" s="199" t="s">
        <v>8</v>
      </c>
      <c r="D50" s="200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</row>
    <row r="51" spans="1:23" ht="45.75" thickBot="1" x14ac:dyDescent="0.3">
      <c r="A51" s="85" t="s">
        <v>39</v>
      </c>
      <c r="B51" s="95" t="s">
        <v>40</v>
      </c>
      <c r="C51" s="88" t="s">
        <v>33</v>
      </c>
      <c r="D51" s="89" t="s">
        <v>30</v>
      </c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</row>
    <row r="52" spans="1:23" x14ac:dyDescent="0.25">
      <c r="A52" s="44" t="str">
        <f t="shared" ref="A52:B58" si="21">A40</f>
        <v>1 Hasiči</v>
      </c>
      <c r="B52" s="49" t="str">
        <f t="shared" si="21"/>
        <v>XXX</v>
      </c>
      <c r="C52" s="70">
        <f t="shared" ref="C52:D54" si="22">C40+E40+G40+I40+K40+M40+O40+Q40+S40</f>
        <v>1600000</v>
      </c>
      <c r="D52" s="116">
        <f t="shared" si="22"/>
        <v>300000</v>
      </c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9"/>
      <c r="S52" s="130"/>
      <c r="T52" s="110"/>
      <c r="U52" s="110"/>
      <c r="V52" s="117"/>
      <c r="W52" s="110"/>
    </row>
    <row r="53" spans="1:23" x14ac:dyDescent="0.25">
      <c r="A53" s="45" t="str">
        <f t="shared" si="21"/>
        <v>2 Vzdělávání</v>
      </c>
      <c r="B53" s="50" t="str">
        <f t="shared" si="21"/>
        <v>XXX</v>
      </c>
      <c r="C53" s="71">
        <f t="shared" si="22"/>
        <v>5362993</v>
      </c>
      <c r="D53" s="118">
        <f t="shared" si="22"/>
        <v>1005561.1875000001</v>
      </c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31"/>
      <c r="S53" s="129"/>
      <c r="T53" s="110"/>
      <c r="U53" s="110"/>
      <c r="V53" s="110"/>
      <c r="W53" s="110"/>
    </row>
    <row r="54" spans="1:23" x14ac:dyDescent="0.25">
      <c r="A54" s="45" t="str">
        <f t="shared" si="21"/>
        <v>3 Doprava</v>
      </c>
      <c r="B54" s="50" t="str">
        <f t="shared" si="21"/>
        <v>XXX</v>
      </c>
      <c r="C54" s="71">
        <f t="shared" si="22"/>
        <v>3214679</v>
      </c>
      <c r="D54" s="118">
        <f t="shared" si="22"/>
        <v>602752.3125</v>
      </c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31"/>
      <c r="S54" s="129"/>
      <c r="T54" s="110"/>
      <c r="U54" s="110"/>
      <c r="V54" s="110"/>
      <c r="W54" s="110"/>
    </row>
    <row r="55" spans="1:23" x14ac:dyDescent="0.25">
      <c r="A55" s="45" t="str">
        <f t="shared" si="21"/>
        <v>XXX</v>
      </c>
      <c r="B55" s="50" t="str">
        <f t="shared" si="21"/>
        <v>XXX</v>
      </c>
      <c r="C55" s="71">
        <f t="shared" ref="C55:C58" si="23">C43+E43+G43+I43+K43+M43+O43+Q43+S43</f>
        <v>0</v>
      </c>
      <c r="D55" s="118">
        <f t="shared" ref="D55:D58" si="24">D43+F43+H43+J43+L43+N43+P43+R43+T43</f>
        <v>0</v>
      </c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31"/>
      <c r="S55" s="129"/>
      <c r="T55" s="110"/>
      <c r="U55" s="110"/>
      <c r="V55" s="110"/>
      <c r="W55" s="110"/>
    </row>
    <row r="56" spans="1:23" x14ac:dyDescent="0.25">
      <c r="A56" s="45" t="str">
        <f t="shared" si="21"/>
        <v>XXX</v>
      </c>
      <c r="B56" s="50" t="str">
        <f t="shared" si="21"/>
        <v>XXX</v>
      </c>
      <c r="C56" s="71">
        <f t="shared" si="23"/>
        <v>0</v>
      </c>
      <c r="D56" s="118">
        <f t="shared" si="24"/>
        <v>0</v>
      </c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31"/>
      <c r="S56" s="129"/>
      <c r="T56" s="110"/>
      <c r="U56" s="110"/>
      <c r="V56" s="110"/>
      <c r="W56" s="110"/>
    </row>
    <row r="57" spans="1:23" x14ac:dyDescent="0.25">
      <c r="A57" s="45" t="str">
        <f t="shared" si="21"/>
        <v>XXX</v>
      </c>
      <c r="B57" s="50" t="str">
        <f t="shared" si="21"/>
        <v>XXX</v>
      </c>
      <c r="C57" s="71">
        <f t="shared" si="23"/>
        <v>0</v>
      </c>
      <c r="D57" s="118">
        <f t="shared" si="24"/>
        <v>0</v>
      </c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31"/>
      <c r="S57" s="129"/>
      <c r="T57" s="110"/>
      <c r="U57" s="110"/>
      <c r="V57" s="110"/>
      <c r="W57" s="110"/>
    </row>
    <row r="58" spans="1:23" ht="15.75" thickBot="1" x14ac:dyDescent="0.3">
      <c r="A58" s="46" t="str">
        <f t="shared" si="21"/>
        <v>XXX</v>
      </c>
      <c r="B58" s="51" t="str">
        <f t="shared" si="21"/>
        <v>XXX</v>
      </c>
      <c r="C58" s="144">
        <f t="shared" si="23"/>
        <v>0</v>
      </c>
      <c r="D58" s="143">
        <f t="shared" si="24"/>
        <v>0</v>
      </c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31"/>
      <c r="S58" s="129"/>
      <c r="T58" s="110"/>
      <c r="U58" s="110"/>
      <c r="V58" s="110"/>
      <c r="W58" s="110"/>
    </row>
    <row r="59" spans="1:23" ht="15.75" thickBot="1" x14ac:dyDescent="0.3">
      <c r="C59" s="59">
        <f>SUM(C52:C58)</f>
        <v>10177672</v>
      </c>
      <c r="D59" s="59">
        <f>SUM(D52:D58)</f>
        <v>1908313.5</v>
      </c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</row>
    <row r="60" spans="1:23" x14ac:dyDescent="0.25">
      <c r="C60" s="38"/>
      <c r="D60" s="38"/>
      <c r="E60" s="38"/>
    </row>
  </sheetData>
  <sheetProtection algorithmName="SHA-512" hashValue="Q8nedSE1qJdjThPgRGfMoI1PWyrf7jB41s8q+xHFv7KaphXzoD8/bcZCThdScY5VlFXvjd4IScB9+0Au6QgNUw==" saltValue="s9OE5b3wh+cgrj08NpyCAw==" spinCount="100000" sheet="1" formatCells="0"/>
  <mergeCells count="34">
    <mergeCell ref="A50:B50"/>
    <mergeCell ref="I12:I13"/>
    <mergeCell ref="M12:P12"/>
    <mergeCell ref="C38:D38"/>
    <mergeCell ref="E38:F38"/>
    <mergeCell ref="G38:H38"/>
    <mergeCell ref="I38:J38"/>
    <mergeCell ref="K38:L38"/>
    <mergeCell ref="M38:N38"/>
    <mergeCell ref="C50:D50"/>
    <mergeCell ref="H12:H13"/>
    <mergeCell ref="E12:E13"/>
    <mergeCell ref="C12:C13"/>
    <mergeCell ref="O38:P38"/>
    <mergeCell ref="AB12:AE12"/>
    <mergeCell ref="D25:I25"/>
    <mergeCell ref="D28:D33"/>
    <mergeCell ref="E28:E33"/>
    <mergeCell ref="F28:F33"/>
    <mergeCell ref="G28:G33"/>
    <mergeCell ref="R12:U12"/>
    <mergeCell ref="D12:D13"/>
    <mergeCell ref="F12:F13"/>
    <mergeCell ref="G12:G13"/>
    <mergeCell ref="Q38:R38"/>
    <mergeCell ref="S38:T38"/>
    <mergeCell ref="B3:E3"/>
    <mergeCell ref="F3:H3"/>
    <mergeCell ref="B4:E4"/>
    <mergeCell ref="F4:H4"/>
    <mergeCell ref="B6:E6"/>
    <mergeCell ref="F6:H6"/>
    <mergeCell ref="B5:E5"/>
    <mergeCell ref="A38:B38"/>
  </mergeCells>
  <conditionalFormatting sqref="G34">
    <cfRule type="cellIs" dxfId="16" priority="32" operator="equal">
      <formula>"PRAVDA"</formula>
    </cfRule>
  </conditionalFormatting>
  <conditionalFormatting sqref="I14:I17">
    <cfRule type="containsText" dxfId="15" priority="1" operator="containsText" text="NEHODNOCENO">
      <formula>NOT(ISERROR(SEARCH("NEHODNOCENO",I14)))</formula>
    </cfRule>
  </conditionalFormatting>
  <conditionalFormatting sqref="I14:I22">
    <cfRule type="containsText" dxfId="14" priority="26" operator="containsText" text="NEPRAVDA">
      <formula>NOT(ISERROR(SEARCH("NEPRAVDA",I14)))</formula>
    </cfRule>
    <cfRule type="cellIs" dxfId="13" priority="33" operator="equal">
      <formula>TRUE</formula>
    </cfRule>
  </conditionalFormatting>
  <conditionalFormatting sqref="I19:I22">
    <cfRule type="cellIs" dxfId="12" priority="27" operator="equal">
      <formula>FALSE</formula>
    </cfRule>
  </conditionalFormatting>
  <conditionalFormatting sqref="P14:P23">
    <cfRule type="containsText" dxfId="11" priority="14" operator="containsText" text="chyba">
      <formula>NOT(ISERROR(SEARCH("chyba",P14)))</formula>
    </cfRule>
    <cfRule type="containsText" dxfId="10" priority="16" operator="containsText" text="pravda">
      <formula>NOT(ISERROR(SEARCH("pravda",P14)))</formula>
    </cfRule>
    <cfRule type="cellIs" dxfId="9" priority="17" operator="equal">
      <formula>"""pravda"""</formula>
    </cfRule>
    <cfRule type="cellIs" dxfId="8" priority="18" operator="equal">
      <formula>TRUE</formula>
    </cfRule>
  </conditionalFormatting>
  <conditionalFormatting sqref="U14:U23">
    <cfRule type="containsText" dxfId="7" priority="2" operator="containsText" text="chyba">
      <formula>NOT(ISERROR(SEARCH("chyba",U14)))</formula>
    </cfRule>
    <cfRule type="containsText" dxfId="6" priority="4" operator="containsText" text="pravda">
      <formula>NOT(ISERROR(SEARCH("pravda",U14)))</formula>
    </cfRule>
    <cfRule type="cellIs" dxfId="5" priority="5" operator="equal">
      <formula>"""pravda"""</formula>
    </cfRule>
    <cfRule type="cellIs" dxfId="4" priority="6" operator="equal">
      <formula>TRUE</formula>
    </cfRule>
  </conditionalFormatting>
  <conditionalFormatting sqref="AE14:AE22">
    <cfRule type="containsText" dxfId="3" priority="28" operator="containsText" text="chyba">
      <formula>NOT(ISERROR(SEARCH("chyba",AE14)))</formula>
    </cfRule>
    <cfRule type="containsText" dxfId="2" priority="29" operator="containsText" text="pravda">
      <formula>NOT(ISERROR(SEARCH("pravda",AE14)))</formula>
    </cfRule>
    <cfRule type="cellIs" dxfId="1" priority="30" operator="equal">
      <formula>"""pravda"""</formula>
    </cfRule>
    <cfRule type="cellIs" dxfId="0" priority="31" operator="equal">
      <formula>TRUE</formula>
    </cfRule>
  </conditionalFormatting>
  <pageMargins left="0.23622047244094491" right="0.23622047244094491" top="0.74803149606299213" bottom="0.74803149606299213" header="0.31496062992125984" footer="0.31496062992125984"/>
  <pageSetup paperSize="8" scale="48" fitToHeight="0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Kontrolní tab. - MRR</vt:lpstr>
      <vt:lpstr>Kontrolní tab. - PR</vt:lpstr>
      <vt:lpstr>'Kontrolní tab. - MRR'!Oblast_tisku</vt:lpstr>
      <vt:lpstr>'Kontrolní tab. - PR'!Oblast_tisku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Špačková</dc:creator>
  <cp:lastModifiedBy>Gabriela Macková</cp:lastModifiedBy>
  <cp:lastPrinted>2026-02-24T10:02:46Z</cp:lastPrinted>
  <dcterms:created xsi:type="dcterms:W3CDTF">2016-01-20T12:45:50Z</dcterms:created>
  <dcterms:modified xsi:type="dcterms:W3CDTF">2026-02-24T10:03:21Z</dcterms:modified>
</cp:coreProperties>
</file>